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390" tabRatio="776" firstSheet="35" activeTab="39"/>
  </bookViews>
  <sheets>
    <sheet name="01-2022全区收入" sheetId="57" r:id="rId1"/>
    <sheet name="02-2022全区支出" sheetId="58" r:id="rId2"/>
    <sheet name="03-2022全区公共平衡" sheetId="90" r:id="rId3"/>
    <sheet name="续表3-2022全区公共平衡 " sheetId="91" r:id="rId4"/>
    <sheet name="04-2022区级公共平衡 " sheetId="26" r:id="rId5"/>
    <sheet name="续表4-2022区级公共平衡  " sheetId="83" r:id="rId6"/>
    <sheet name="05-2022公共本级支出功能 " sheetId="27" r:id="rId7"/>
    <sheet name="06-2022公共线下 " sheetId="32" r:id="rId8"/>
    <sheet name="续06-2022公共线下" sheetId="84" r:id="rId9"/>
    <sheet name="07-2022转移支付分地区" sheetId="59" r:id="rId10"/>
    <sheet name="08-2022转移支付分项目 " sheetId="60" r:id="rId11"/>
    <sheet name="9-2022全区基金平衡 " sheetId="92" r:id="rId12"/>
    <sheet name="续9-2022全区基金平衡" sheetId="93" r:id="rId13"/>
    <sheet name="10-2022区级基金平衡" sheetId="33" r:id="rId14"/>
    <sheet name="续10-2022区级基金平衡 " sheetId="85" r:id="rId15"/>
    <sheet name="11-2022基金支出" sheetId="19" r:id="rId16"/>
    <sheet name="12-2022基金转移支付收支" sheetId="62" r:id="rId17"/>
    <sheet name="续12-2022基金转移支付收支" sheetId="86" r:id="rId18"/>
    <sheet name="13-2022全区国资 " sheetId="48" r:id="rId19"/>
    <sheet name="续13-2022全区国资" sheetId="87" r:id="rId20"/>
    <sheet name="14-2022区级国资 " sheetId="94" r:id="rId21"/>
    <sheet name="续14-2022区级国资" sheetId="95" r:id="rId22"/>
    <sheet name="15-全区2023公共平衡" sheetId="96" r:id="rId23"/>
    <sheet name="续15-全区2023公共平衡 " sheetId="97" r:id="rId24"/>
    <sheet name="16-2023区级公共平衡" sheetId="71" r:id="rId25"/>
    <sheet name="续16-2023区级公共平衡 " sheetId="88" r:id="rId26"/>
    <sheet name="17-2023区级公共本级支出功能 " sheetId="38" r:id="rId27"/>
    <sheet name="18-2023区级公共基本和项目 " sheetId="39" r:id="rId28"/>
    <sheet name="19-2023区级公共本级基本支出经济 " sheetId="36" r:id="rId29"/>
    <sheet name="20-2023公共线下" sheetId="29" r:id="rId30"/>
    <sheet name="续20-2023公共线下 " sheetId="89" r:id="rId31"/>
    <sheet name="21-2023转移支付分地区" sheetId="53" r:id="rId32"/>
    <sheet name="22-2023转移支付分项目" sheetId="54" r:id="rId33"/>
    <sheet name="23-2023全区基金平衡" sheetId="98" r:id="rId34"/>
    <sheet name="24-2023区级基金平衡" sheetId="35" r:id="rId35"/>
    <sheet name="25-2023区级基金支出" sheetId="7" r:id="rId36"/>
    <sheet name="26-2023基金转移支付" sheetId="61" r:id="rId37"/>
    <sheet name="27-2023全区国资" sheetId="49" r:id="rId38"/>
    <sheet name="28-2023区级国资" sheetId="99" r:id="rId39"/>
    <sheet name="29-2022债务限额、余额" sheetId="65" r:id="rId40"/>
    <sheet name="30-2022、2023一般债务余额" sheetId="66" r:id="rId41"/>
    <sheet name="31-2022、2023专项债务余额" sheetId="67" r:id="rId42"/>
    <sheet name="32-债务还本付息" sheetId="68" r:id="rId43"/>
    <sheet name="33-2023年提前下达" sheetId="69" r:id="rId44"/>
    <sheet name="34-2023新增债券安排" sheetId="70" r:id="rId45"/>
  </sheets>
  <externalReferences>
    <externalReference r:id="rId46"/>
  </externalReferences>
  <definedNames>
    <definedName name="_xlnm._FilterDatabase" localSheetId="6" hidden="1">'05-2022公共本级支出功能 '!$A$4:$E$1328</definedName>
    <definedName name="_xlnm._FilterDatabase" localSheetId="7" hidden="1">'06-2022公共线下 '!$A$1:$D$73</definedName>
    <definedName name="_xlnm._FilterDatabase" localSheetId="8" hidden="1">'续06-2022公共线下'!$A$1:$C$71</definedName>
    <definedName name="_xlnm._FilterDatabase" localSheetId="15" hidden="1">'11-2022基金支出'!$A$4:$E$275</definedName>
    <definedName name="_xlnm._FilterDatabase" localSheetId="26" hidden="1">'17-2023区级公共本级支出功能 '!$A$4:$E$1330</definedName>
    <definedName name="_xlnm._FilterDatabase" localSheetId="35" hidden="1">'25-2023区级基金支出'!$A$4:$F$276</definedName>
    <definedName name="_xlnm._FilterDatabase" localSheetId="1" hidden="1">'02-2022全区支出'!$A$1:$D$32</definedName>
    <definedName name="_xlnm._FilterDatabase" localSheetId="10" hidden="1">'08-2022转移支付分项目 '!$A$5:$A$6</definedName>
    <definedName name="_xlnm._FilterDatabase" localSheetId="32" hidden="1">'22-2023转移支付分项目'!$A$5:$A$62</definedName>
    <definedName name="fa" localSheetId="10">#REF!</definedName>
    <definedName name="fa" localSheetId="16">#REF!</definedName>
    <definedName name="fa" localSheetId="32">#REF!</definedName>
    <definedName name="fa" localSheetId="36">#REF!</definedName>
    <definedName name="fa" localSheetId="17">#REF!</definedName>
    <definedName name="fa">#REF!</definedName>
    <definedName name="_xlnm.Print_Area" localSheetId="0">'01-2022全区收入'!$A$1:$D$25</definedName>
    <definedName name="_xlnm.Print_Area" localSheetId="1">'02-2022全区支出'!$A$1:$D$32</definedName>
    <definedName name="_xlnm.Print_Area" localSheetId="2">'03-2022全区公共平衡'!$A$1:$H$38</definedName>
    <definedName name="_xlnm.Print_Area" localSheetId="4">'04-2022区级公共平衡 '!$A$1:$H$38</definedName>
    <definedName name="_xlnm.Print_Area" localSheetId="6">'05-2022公共本级支出功能 '!$C:$E</definedName>
    <definedName name="_xlnm.Print_Area" localSheetId="7">'06-2022公共线下 '!$A$1:$C$73</definedName>
    <definedName name="_xlnm.Print_Area" localSheetId="9">'07-2022转移支付分地区'!$A$1:$D$33</definedName>
    <definedName name="_xlnm.Print_Area" localSheetId="10">'08-2022转移支付分项目 '!$A$1:$D$65</definedName>
    <definedName name="_xlnm.Print_Area" localSheetId="13">'10-2022区级基金平衡'!$A$1:$H$29</definedName>
    <definedName name="_xlnm.Print_Area" localSheetId="15">'11-2022基金支出'!$C$1:$E$275</definedName>
    <definedName name="_xlnm.Print_Area" localSheetId="16">'12-2022基金转移支付收支'!$A$1:$C$16</definedName>
    <definedName name="_xlnm.Print_Area" localSheetId="18">'13-2022全区国资 '!$A$1:$H$14</definedName>
    <definedName name="_xlnm.Print_Area" localSheetId="20">'14-2022区级国资 '!$A$1:$H$14</definedName>
    <definedName name="_xlnm.Print_Area" localSheetId="22">'15-全区2023公共平衡'!$A$1:$D$37</definedName>
    <definedName name="_xlnm.Print_Area" localSheetId="24">'16-2023区级公共平衡'!$A$1:$E$38</definedName>
    <definedName name="_xlnm.Print_Area" localSheetId="26">'17-2023区级公共本级支出功能 '!$B$1:$C$1330</definedName>
    <definedName name="_xlnm.Print_Area" localSheetId="27">'18-2023区级公共基本和项目 '!$A$1:$D$33</definedName>
    <definedName name="_xlnm.Print_Area" localSheetId="28">'19-2023区级公共本级基本支出经济 '!$A$1:$B$33</definedName>
    <definedName name="_xlnm.Print_Area" localSheetId="29">'20-2023公共线下'!$A$1:$B$71</definedName>
    <definedName name="_xlnm.Print_Area" localSheetId="31">'21-2023转移支付分地区'!$A$1:$B$33</definedName>
    <definedName name="_xlnm.Print_Area" localSheetId="32">'22-2023转移支付分项目'!$A$1:$B$66</definedName>
    <definedName name="_xlnm.Print_Area" localSheetId="35">'25-2023区级基金支出'!$C$1:$D$276</definedName>
    <definedName name="_xlnm.Print_Area" localSheetId="42">'32-债务还本付息'!$A$1:$D$26</definedName>
    <definedName name="_xlnm.Print_Area" localSheetId="11">'9-2022全区基金平衡 '!$A$1:$H$28</definedName>
    <definedName name="_xlnm.Print_Area" localSheetId="8">'续06-2022公共线下'!#REF!</definedName>
    <definedName name="_xlnm.Print_Area" localSheetId="14">'续10-2022区级基金平衡 '!#REF!</definedName>
    <definedName name="_xlnm.Print_Area" localSheetId="17">'续12-2022基金转移支付收支'!#REF!</definedName>
    <definedName name="_xlnm.Print_Area" localSheetId="19">'续13-2022全区国资'!$A$1:$H$14</definedName>
    <definedName name="_xlnm.Print_Area" localSheetId="21">'续14-2022区级国资'!$A$1:$H$14</definedName>
    <definedName name="_xlnm.Print_Area" localSheetId="3">'续表3-2022全区公共平衡 '!#REF!</definedName>
    <definedName name="_xlnm.Print_Area" localSheetId="5">'续表4-2022区级公共平衡  '!#REF!</definedName>
    <definedName name="_xlnm.Print_Titles" localSheetId="2">'03-2022全区公共平衡'!$2:$4</definedName>
    <definedName name="_xlnm.Print_Titles" localSheetId="4">'04-2022区级公共平衡 '!$2:$4</definedName>
    <definedName name="_xlnm.Print_Titles" localSheetId="6">'05-2022公共本级支出功能 '!$4:$4</definedName>
    <definedName name="_xlnm.Print_Titles" localSheetId="7">'06-2022公共线下 '!$2:$4</definedName>
    <definedName name="_xlnm.Print_Titles" localSheetId="9">'07-2022转移支付分地区'!$2:$5</definedName>
    <definedName name="_xlnm.Print_Titles" localSheetId="10">'08-2022转移支付分项目 '!$2:$5</definedName>
    <definedName name="_xlnm.Print_Titles" localSheetId="13">'10-2022区级基金平衡'!$1:$4</definedName>
    <definedName name="_xlnm.Print_Titles" localSheetId="15">'11-2022基金支出'!$4:$4</definedName>
    <definedName name="_xlnm.Print_Titles" localSheetId="22">'15-全区2023公共平衡'!$4:$4</definedName>
    <definedName name="_xlnm.Print_Titles" localSheetId="24">'16-2023区级公共平衡'!$4:$4</definedName>
    <definedName name="_xlnm.Print_Titles" localSheetId="26">'17-2023区级公共本级支出功能 '!$4:$4</definedName>
    <definedName name="_xlnm.Print_Titles" localSheetId="28">'19-2023区级公共本级基本支出经济 '!$2:$5</definedName>
    <definedName name="_xlnm.Print_Titles" localSheetId="29">'20-2023公共线下'!$4:$4</definedName>
    <definedName name="_xlnm.Print_Titles" localSheetId="31">'21-2023转移支付分地区'!$2:$5</definedName>
    <definedName name="_xlnm.Print_Titles" localSheetId="32">'22-2023转移支付分项目'!$2:$5</definedName>
    <definedName name="_xlnm.Print_Titles" localSheetId="35">'25-2023区级基金支出'!$2:$4</definedName>
    <definedName name="_xlnm.Print_Titles" localSheetId="11">'9-2022全区基金平衡 '!$1:$4</definedName>
    <definedName name="_xlnm.Print_Titles" localSheetId="8">'续06-2022公共线下'!$2:$4</definedName>
    <definedName name="_xlnm.Print_Titles" localSheetId="14">'续10-2022区级基金平衡 '!$1:$4</definedName>
    <definedName name="_xlnm.Print_Titles" localSheetId="23">'续15-全区2023公共平衡 '!$4:$4</definedName>
    <definedName name="_xlnm.Print_Titles" localSheetId="25">'续16-2023区级公共平衡 '!$4:$4</definedName>
    <definedName name="_xlnm.Print_Titles" localSheetId="30">'续20-2023公共线下 '!$4:$4</definedName>
    <definedName name="_xlnm.Print_Titles" localSheetId="3">'续表3-2022全区公共平衡 '!$2:$4</definedName>
    <definedName name="_xlnm.Print_Titles" localSheetId="5">'续表4-2022区级公共平衡  '!$2:$4</definedName>
    <definedName name="地区名称" localSheetId="2">#REF!</definedName>
    <definedName name="地区名称" localSheetId="4">#REF!</definedName>
    <definedName name="地区名称" localSheetId="6">#REF!</definedName>
    <definedName name="地区名称" localSheetId="7">#REF!</definedName>
    <definedName name="地区名称" localSheetId="9">#REF!</definedName>
    <definedName name="地区名称" localSheetId="10">#REF!</definedName>
    <definedName name="地区名称" localSheetId="13">#REF!</definedName>
    <definedName name="地区名称" localSheetId="16">#REF!</definedName>
    <definedName name="地区名称" localSheetId="18">#REF!</definedName>
    <definedName name="地区名称" localSheetId="20">#REF!</definedName>
    <definedName name="地区名称" localSheetId="26">#REF!</definedName>
    <definedName name="地区名称" localSheetId="29">#REF!</definedName>
    <definedName name="地区名称" localSheetId="31">#REF!</definedName>
    <definedName name="地区名称" localSheetId="32">#REF!</definedName>
    <definedName name="地区名称" localSheetId="33">#REF!</definedName>
    <definedName name="地区名称" localSheetId="34">#REF!</definedName>
    <definedName name="地区名称" localSheetId="36">#REF!</definedName>
    <definedName name="地区名称" localSheetId="37">#REF!</definedName>
    <definedName name="地区名称" localSheetId="38">#REF!</definedName>
    <definedName name="地区名称" localSheetId="11">#REF!</definedName>
    <definedName name="地区名称" localSheetId="8">#REF!</definedName>
    <definedName name="地区名称" localSheetId="14">#REF!</definedName>
    <definedName name="地区名称" localSheetId="17">#REF!</definedName>
    <definedName name="地区名称" localSheetId="19">#REF!</definedName>
    <definedName name="地区名称" localSheetId="21">#REF!</definedName>
    <definedName name="地区名称" localSheetId="30">#REF!</definedName>
    <definedName name="地区名称" localSheetId="12">#REF!</definedName>
    <definedName name="地区名称" localSheetId="3">#REF!</definedName>
    <definedName name="地区名称" localSheetId="5">#REF!</definedName>
    <definedName name="地区名称">#REF!</definedName>
  </definedNames>
  <calcPr calcId="144525"/>
</workbook>
</file>

<file path=xl/sharedStrings.xml><?xml version="1.0" encoding="utf-8"?>
<sst xmlns="http://schemas.openxmlformats.org/spreadsheetml/2006/main" count="4840" uniqueCount="1883">
  <si>
    <t>表1</t>
  </si>
  <si>
    <t>2022年全区财政预算收入执行表</t>
  </si>
  <si>
    <t>单位：万元</t>
  </si>
  <si>
    <t>收      入</t>
  </si>
  <si>
    <t>2021年决算数</t>
  </si>
  <si>
    <t>2022年执行数</t>
  </si>
  <si>
    <t>执行数为上年
决算数的%</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</si>
  <si>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</si>
  <si>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</si>
  <si>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</si>
  <si>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</si>
  <si>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</si>
  <si>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</si>
  <si>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</si>
  <si>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</si>
  <si>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</si>
  <si>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</si>
  <si>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</si>
  <si>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耕地占用税</t>
  </si>
  <si>
    <t>　　契税</t>
  </si>
  <si>
    <t xml:space="preserve">    环境保护税</t>
  </si>
  <si>
    <t xml:space="preserve">    其他税收收入</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</si>
  <si>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</si>
  <si>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</si>
  <si>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</si>
  <si>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</si>
  <si>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</si>
  <si>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</si>
  <si>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</si>
  <si>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2022年全区财政预算支出执行表</t>
  </si>
  <si>
    <t>支    出</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</si>
  <si>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</si>
  <si>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</si>
  <si>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</si>
  <si>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</si>
  <si>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</si>
  <si>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</si>
  <si>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</si>
  <si>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</si>
  <si>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</si>
  <si>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</si>
  <si>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</si>
  <si>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</si>
  <si>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</si>
  <si>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</si>
  <si>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</si>
  <si>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</si>
  <si>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</si>
  <si>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</si>
  <si>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</si>
  <si>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</si>
  <si>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</si>
  <si>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</si>
  <si>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</si>
  <si>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</si>
  <si>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债务发行费用支出</t>
  </si>
  <si>
    <t>二、政府性基金预算支出</t>
  </si>
  <si>
    <t>三、国有资本经营预算支出</t>
  </si>
  <si>
    <t>四、社会保险基金预算支出</t>
  </si>
  <si>
    <t>表3</t>
  </si>
  <si>
    <t>2022年全区一般公共预算收支执行表</t>
  </si>
  <si>
    <t>预算数</t>
  </si>
  <si>
    <t>调整
预算数</t>
  </si>
  <si>
    <t>变动
预算数</t>
  </si>
  <si>
    <t>执行数</t>
  </si>
  <si>
    <t>执行数为调整预算数的%</t>
  </si>
  <si>
    <t>执行数比上年决算数增长%</t>
  </si>
  <si>
    <t>总   计</t>
  </si>
  <si>
    <t>本级收入合计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</si>
  <si>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</si>
  <si>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</si>
  <si>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</si>
  <si>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</si>
  <si>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</si>
  <si>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</si>
  <si>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</si>
  <si>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</si>
  <si>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</si>
  <si>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</si>
  <si>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</si>
  <si>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</si>
  <si>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</si>
  <si>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</si>
  <si>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</si>
  <si>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</si>
  <si>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</si>
  <si>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</si>
  <si>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</si>
  <si>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</si>
  <si>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转移性收入合计</t>
  </si>
  <si>
    <t>一、上级补助收入</t>
  </si>
  <si>
    <t>二、镇街上解收入</t>
  </si>
  <si>
    <t>三、动用预算稳定调节基金</t>
  </si>
  <si>
    <t>四、调入资金</t>
  </si>
  <si>
    <t xml:space="preserve">五、债务转贷收入 </t>
  </si>
  <si>
    <t xml:space="preserve">    地方政府一般债券转贷收入（新增）</t>
  </si>
  <si>
    <t xml:space="preserve">    地方政府一般债券转贷收入（再融资）</t>
  </si>
  <si>
    <t>六、上年结转</t>
  </si>
  <si>
    <t xml:space="preserve">注: 1.本表反映一般公共预算收入与支出的平衡关系。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t>
  </si>
  <si>
    <t>续表3</t>
  </si>
  <si>
    <t>支      出</t>
  </si>
  <si>
    <t>本级支出合计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</si>
  <si>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</si>
  <si>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</si>
  <si>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</si>
  <si>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</si>
  <si>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</si>
  <si>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</si>
  <si>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</si>
  <si>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</si>
  <si>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</si>
  <si>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</si>
  <si>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</si>
  <si>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</si>
  <si>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</si>
  <si>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</si>
  <si>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</si>
  <si>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</si>
  <si>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</si>
  <si>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</si>
  <si>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</si>
  <si>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</si>
  <si>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</si>
  <si>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</si>
  <si>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</si>
  <si>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</si>
  <si>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</si>
  <si>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转移性支出合计</t>
  </si>
  <si>
    <t>一、上解支出</t>
  </si>
  <si>
    <t>二、补助镇街支出</t>
  </si>
  <si>
    <t>三、地方政府一般债务还本支出</t>
  </si>
  <si>
    <t xml:space="preserve">   地方政府一般债券还本支出（再融资）</t>
  </si>
  <si>
    <t xml:space="preserve">   地方政府一般债券还本支出</t>
  </si>
  <si>
    <t xml:space="preserve">   地方政府向国际组织借款还本支出</t>
  </si>
  <si>
    <t>四、安排预算稳定调节基金</t>
  </si>
  <si>
    <t>五、结转下年</t>
  </si>
  <si>
    <t xml:space="preserve">注:1.本表反映一般公共预算收入与支出的平衡关系。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t>
  </si>
  <si>
    <t>表4</t>
  </si>
  <si>
    <t>2022年区级一般公共预算收支执行表</t>
  </si>
  <si>
    <t>执行数为调整预算的%</t>
  </si>
  <si>
    <t xml:space="preserve">注:1.本表反映一般公共预算收入与支出的平衡关系。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t>
  </si>
  <si>
    <t>续表4</t>
  </si>
  <si>
    <t xml:space="preserve">注:1.本表反映一般公共预算收入与支出的平衡关系。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t>
  </si>
  <si>
    <t>表5</t>
  </si>
  <si>
    <t>2022年区级一般公共预算支出执行表</t>
  </si>
  <si>
    <t>级次</t>
  </si>
  <si>
    <t>科目</t>
  </si>
  <si>
    <t>支        出</t>
  </si>
  <si>
    <t>2020年决算</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</si>
  <si>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</si>
  <si>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</si>
  <si>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</si>
  <si>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</si>
  <si>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</si>
  <si>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</si>
  <si>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</si>
  <si>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</si>
  <si>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</si>
  <si>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</si>
  <si>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</si>
  <si>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</si>
  <si>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</si>
  <si>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</si>
  <si>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</si>
  <si>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</si>
  <si>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</si>
  <si>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</si>
  <si>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</si>
  <si>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</si>
  <si>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</si>
  <si>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</si>
  <si>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</si>
  <si>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</si>
  <si>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</si>
  <si>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</si>
  <si>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</si>
  <si>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</si>
  <si>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</si>
  <si>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</si>
  <si>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</si>
  <si>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</si>
  <si>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</si>
  <si>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</si>
  <si>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</si>
  <si>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</si>
  <si>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</si>
  <si>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</si>
  <si>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</si>
  <si>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</si>
  <si>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</si>
  <si>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</si>
  <si>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</si>
  <si>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</si>
  <si>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</si>
  <si>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</si>
  <si>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</si>
  <si>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</si>
  <si>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</si>
  <si>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</si>
  <si>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</si>
  <si>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</si>
  <si>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</si>
  <si>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</si>
  <si>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</si>
  <si>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</si>
  <si>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</si>
  <si>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</si>
  <si>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</si>
  <si>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</si>
  <si>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</si>
  <si>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</si>
  <si>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</si>
  <si>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</si>
  <si>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</si>
  <si>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</si>
  <si>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</si>
  <si>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</si>
  <si>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</si>
  <si>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</si>
  <si>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</si>
  <si>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</si>
  <si>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</si>
  <si>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</si>
  <si>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</si>
  <si>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</si>
  <si>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</si>
  <si>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</si>
  <si>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</si>
  <si>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</si>
  <si>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</si>
  <si>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</si>
  <si>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</si>
  <si>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</si>
  <si>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</si>
  <si>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</si>
  <si>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</si>
  <si>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</si>
  <si>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</si>
  <si>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</si>
  <si>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</si>
  <si>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</si>
  <si>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</si>
  <si>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</si>
  <si>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</si>
  <si>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</si>
  <si>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</si>
  <si>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</si>
  <si>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</si>
  <si>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</si>
  <si>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</si>
  <si>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</si>
  <si>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</si>
  <si>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</si>
  <si>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</si>
  <si>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</si>
  <si>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</si>
  <si>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</si>
  <si>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</si>
  <si>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</si>
  <si>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</si>
  <si>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</si>
  <si>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</si>
  <si>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</si>
  <si>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</si>
  <si>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</si>
  <si>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</si>
  <si>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</si>
  <si>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</si>
  <si>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</si>
  <si>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</si>
  <si>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</si>
  <si>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</si>
  <si>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</si>
  <si>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</si>
  <si>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</si>
  <si>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</si>
  <si>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</si>
  <si>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</si>
  <si>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</si>
  <si>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</si>
  <si>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</si>
  <si>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</si>
  <si>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</si>
  <si>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</si>
  <si>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</si>
  <si>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</si>
  <si>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</si>
  <si>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</si>
  <si>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</si>
  <si>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</si>
  <si>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</si>
  <si>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</si>
  <si>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</si>
  <si>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</si>
  <si>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</si>
  <si>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</si>
  <si>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</si>
  <si>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</si>
  <si>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</si>
  <si>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</si>
  <si>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</si>
  <si>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</si>
  <si>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</si>
  <si>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</si>
  <si>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</si>
  <si>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</si>
  <si>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</si>
  <si>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</si>
  <si>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</si>
  <si>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</si>
  <si>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</si>
  <si>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</si>
  <si>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</si>
  <si>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</si>
  <si>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</si>
  <si>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</si>
  <si>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</si>
  <si>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</si>
  <si>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</si>
  <si>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</si>
  <si>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</si>
  <si>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</si>
  <si>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</si>
  <si>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</si>
  <si>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</si>
  <si>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</si>
  <si>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</si>
  <si>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</si>
  <si>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</si>
  <si>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</si>
  <si>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</si>
  <si>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</si>
  <si>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</si>
  <si>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</si>
  <si>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</si>
  <si>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</si>
  <si>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</si>
  <si>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</si>
  <si>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</si>
  <si>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</si>
  <si>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</si>
  <si>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</si>
  <si>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</si>
  <si>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</si>
  <si>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</si>
  <si>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</si>
  <si>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</si>
  <si>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</si>
  <si>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</si>
  <si>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</si>
  <si>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</si>
  <si>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</si>
  <si>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</si>
  <si>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</si>
  <si>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</si>
  <si>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</si>
  <si>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</si>
  <si>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</si>
  <si>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</si>
  <si>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</si>
  <si>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</si>
  <si>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</si>
  <si>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</si>
  <si>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</si>
  <si>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</si>
  <si>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</si>
  <si>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</si>
  <si>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</si>
  <si>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</si>
  <si>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</si>
  <si>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</si>
  <si>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</si>
  <si>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</si>
  <si>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</si>
  <si>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</si>
  <si>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</si>
  <si>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</si>
  <si>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</si>
  <si>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</si>
  <si>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</si>
  <si>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</si>
  <si>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</si>
  <si>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</si>
  <si>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</si>
  <si>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</si>
  <si>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</si>
  <si>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</si>
  <si>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</si>
  <si>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</si>
  <si>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</si>
  <si>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</si>
  <si>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</si>
  <si>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</si>
  <si>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</si>
  <si>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</si>
  <si>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</si>
  <si>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</si>
  <si>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</si>
  <si>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</si>
  <si>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</si>
  <si>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</si>
  <si>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</si>
  <si>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</si>
  <si>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</si>
  <si>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</si>
  <si>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</si>
  <si>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</si>
  <si>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</si>
  <si>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</si>
  <si>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</si>
  <si>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</si>
  <si>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</si>
  <si>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</si>
  <si>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</si>
  <si>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</si>
  <si>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</si>
  <si>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</si>
  <si>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</si>
  <si>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</si>
  <si>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</si>
  <si>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</si>
  <si>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</si>
  <si>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</si>
  <si>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</si>
  <si>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</si>
  <si>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</si>
  <si>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</si>
  <si>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</si>
  <si>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</si>
  <si>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</si>
  <si>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</si>
  <si>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</si>
  <si>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</si>
  <si>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</si>
  <si>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</si>
  <si>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</si>
  <si>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</si>
  <si>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</si>
  <si>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</si>
  <si>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</si>
  <si>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</si>
  <si>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</si>
  <si>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</si>
  <si>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</si>
  <si>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</si>
  <si>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</si>
  <si>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</si>
  <si>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</si>
  <si>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</si>
  <si>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</si>
  <si>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</si>
  <si>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</si>
  <si>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</si>
  <si>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</si>
  <si>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</si>
  <si>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</si>
  <si>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</si>
  <si>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</si>
  <si>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</si>
  <si>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</si>
  <si>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</si>
  <si>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</si>
  <si>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</si>
  <si>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</si>
  <si>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</si>
  <si>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</si>
  <si>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</si>
  <si>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</si>
  <si>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</si>
  <si>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</si>
  <si>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</si>
  <si>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</si>
  <si>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</si>
  <si>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</si>
  <si>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</si>
  <si>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</si>
  <si>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</si>
  <si>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</si>
  <si>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</si>
  <si>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</si>
  <si>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</si>
  <si>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</si>
  <si>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</si>
  <si>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</si>
  <si>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</si>
  <si>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</si>
  <si>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</si>
  <si>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</si>
  <si>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</si>
  <si>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</si>
  <si>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</si>
  <si>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</si>
  <si>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</si>
  <si>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</si>
  <si>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</si>
  <si>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</si>
  <si>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</si>
  <si>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</si>
  <si>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</si>
  <si>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</si>
  <si>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</si>
  <si>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</si>
  <si>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</si>
  <si>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</si>
  <si>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</si>
  <si>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</si>
  <si>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</si>
  <si>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</si>
  <si>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</si>
  <si>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</si>
  <si>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</si>
  <si>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</si>
  <si>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</si>
  <si>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</si>
  <si>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</si>
  <si>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</si>
  <si>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</si>
  <si>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</si>
  <si>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</si>
  <si>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</si>
  <si>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</si>
  <si>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</si>
  <si>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</si>
  <si>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</si>
  <si>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</si>
  <si>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</si>
  <si>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</si>
  <si>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</si>
  <si>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</si>
  <si>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</si>
  <si>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</si>
  <si>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</si>
  <si>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</si>
  <si>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</si>
  <si>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</si>
  <si>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</si>
  <si>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</si>
  <si>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</si>
  <si>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</si>
  <si>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</si>
  <si>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</si>
  <si>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</si>
  <si>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</si>
  <si>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</si>
  <si>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</si>
  <si>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</si>
  <si>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</si>
  <si>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</si>
  <si>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</si>
  <si>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</si>
  <si>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</si>
  <si>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</si>
  <si>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</si>
  <si>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</si>
  <si>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</si>
  <si>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</si>
  <si>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</si>
  <si>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</si>
  <si>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</si>
  <si>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</si>
  <si>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</si>
  <si>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</si>
  <si>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</si>
  <si>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</si>
  <si>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</si>
  <si>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</si>
  <si>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</si>
  <si>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</si>
  <si>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</si>
  <si>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</si>
  <si>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</si>
  <si>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</si>
  <si>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</si>
  <si>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</si>
  <si>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</si>
  <si>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</si>
  <si>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</si>
  <si>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</si>
  <si>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</si>
  <si>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</si>
  <si>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</si>
  <si>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</si>
  <si>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</si>
  <si>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</si>
  <si>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</si>
  <si>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</si>
  <si>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</si>
  <si>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</si>
  <si>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</si>
  <si>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</si>
  <si>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</si>
  <si>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</si>
  <si>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</si>
  <si>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</si>
  <si>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</si>
  <si>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</si>
  <si>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</si>
  <si>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</si>
  <si>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</si>
  <si>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</si>
  <si>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</si>
  <si>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</si>
  <si>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</si>
  <si>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</si>
  <si>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</si>
  <si>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</si>
  <si>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</si>
  <si>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</si>
  <si>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</si>
  <si>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</si>
  <si>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</si>
  <si>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</si>
  <si>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</si>
  <si>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</si>
  <si>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</si>
  <si>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</si>
  <si>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</si>
  <si>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</si>
  <si>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</si>
  <si>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</si>
  <si>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</si>
  <si>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</si>
  <si>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</si>
  <si>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</si>
  <si>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</si>
  <si>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</si>
  <si>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</si>
  <si>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</si>
  <si>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</si>
  <si>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</si>
  <si>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</si>
  <si>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</si>
  <si>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</si>
  <si>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</si>
  <si>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</si>
  <si>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</si>
  <si>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</si>
  <si>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</si>
  <si>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</si>
  <si>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</si>
  <si>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</si>
  <si>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</si>
  <si>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</si>
  <si>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</si>
  <si>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</si>
  <si>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</si>
  <si>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</si>
  <si>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</si>
  <si>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</si>
  <si>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</si>
  <si>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</si>
  <si>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</si>
  <si>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</si>
  <si>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</si>
  <si>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</si>
  <si>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</si>
  <si>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</si>
  <si>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</si>
  <si>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</si>
  <si>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</si>
  <si>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</si>
  <si>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</si>
  <si>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</si>
  <si>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</si>
  <si>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</si>
  <si>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</si>
  <si>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</si>
  <si>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</si>
  <si>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</si>
  <si>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</si>
  <si>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</si>
  <si>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</si>
  <si>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</si>
  <si>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</si>
  <si>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</si>
  <si>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</si>
  <si>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</si>
  <si>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</si>
  <si>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</si>
  <si>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</si>
  <si>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</si>
  <si>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</si>
  <si>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</si>
  <si>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</si>
  <si>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</si>
  <si>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</si>
  <si>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</si>
  <si>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</si>
  <si>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</si>
  <si>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</si>
  <si>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</si>
  <si>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</si>
  <si>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</si>
  <si>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</si>
  <si>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</si>
  <si>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</si>
  <si>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</si>
  <si>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</si>
  <si>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</si>
  <si>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</si>
  <si>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</si>
  <si>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</si>
  <si>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</si>
  <si>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</si>
  <si>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</si>
  <si>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</si>
  <si>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</si>
  <si>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</si>
  <si>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</si>
  <si>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</si>
  <si>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</si>
  <si>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</si>
  <si>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</si>
  <si>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</si>
  <si>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</si>
  <si>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</si>
  <si>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</si>
  <si>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</si>
  <si>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</si>
  <si>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</si>
  <si>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</si>
  <si>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</si>
  <si>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</si>
  <si>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</si>
  <si>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</si>
  <si>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</si>
  <si>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</si>
  <si>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</si>
  <si>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</si>
  <si>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</si>
  <si>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</si>
  <si>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</si>
  <si>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</si>
  <si>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</si>
  <si>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</si>
  <si>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</si>
  <si>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</si>
  <si>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</si>
  <si>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</si>
  <si>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</si>
  <si>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</si>
  <si>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</si>
  <si>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</si>
  <si>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</si>
  <si>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</si>
  <si>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</si>
  <si>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</si>
  <si>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</si>
  <si>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</si>
  <si>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</si>
  <si>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</si>
  <si>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</si>
  <si>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</si>
  <si>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</si>
  <si>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</si>
  <si>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</si>
  <si>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</si>
  <si>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</si>
  <si>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</si>
  <si>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</si>
  <si>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</si>
  <si>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</si>
  <si>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</si>
  <si>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</si>
  <si>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</si>
  <si>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</si>
  <si>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</si>
  <si>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</si>
  <si>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</si>
  <si>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</si>
  <si>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</si>
  <si>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</si>
  <si>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</si>
  <si>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</si>
  <si>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</si>
  <si>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</si>
  <si>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</si>
  <si>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</si>
  <si>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</si>
  <si>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</si>
  <si>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</si>
  <si>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</si>
  <si>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</si>
  <si>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</si>
  <si>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</si>
  <si>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</si>
  <si>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</si>
  <si>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</si>
  <si>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</si>
  <si>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</si>
  <si>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</si>
  <si>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</si>
  <si>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</si>
  <si>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</si>
  <si>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</si>
  <si>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</si>
  <si>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</si>
  <si>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</si>
  <si>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</si>
  <si>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</si>
  <si>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</si>
  <si>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</si>
  <si>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</si>
  <si>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</si>
  <si>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</si>
  <si>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</si>
  <si>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</si>
  <si>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</si>
  <si>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</si>
  <si>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</si>
  <si>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</si>
  <si>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</si>
  <si>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</si>
  <si>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</si>
  <si>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</si>
  <si>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</si>
  <si>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</si>
  <si>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</si>
  <si>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</si>
  <si>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</si>
  <si>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</si>
  <si>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</si>
  <si>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</si>
  <si>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</si>
  <si>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</si>
  <si>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</si>
  <si>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</si>
  <si>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</si>
  <si>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</si>
  <si>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</si>
  <si>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</si>
  <si>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</si>
  <si>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</si>
  <si>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</si>
  <si>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</si>
  <si>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</si>
  <si>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</si>
  <si>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</si>
  <si>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</si>
  <si>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</si>
  <si>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</si>
  <si>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</si>
  <si>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</si>
  <si>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</si>
  <si>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</si>
  <si>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</si>
  <si>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</si>
  <si>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</si>
  <si>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</si>
  <si>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</si>
  <si>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</si>
  <si>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</si>
  <si>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</si>
  <si>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</si>
  <si>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</si>
  <si>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</si>
  <si>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</si>
  <si>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</si>
  <si>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</si>
  <si>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</si>
  <si>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</si>
  <si>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</si>
  <si>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</si>
  <si>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</si>
  <si>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</si>
  <si>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</si>
  <si>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</si>
  <si>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</si>
  <si>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</si>
  <si>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</si>
  <si>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</si>
  <si>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</si>
  <si>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</si>
  <si>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</si>
  <si>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</si>
  <si>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</si>
  <si>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</si>
  <si>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</si>
  <si>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</si>
  <si>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</si>
  <si>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</si>
  <si>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</si>
  <si>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</si>
  <si>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</si>
  <si>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</si>
  <si>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</si>
  <si>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</si>
  <si>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</si>
  <si>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</si>
  <si>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</si>
  <si>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</si>
  <si>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</si>
  <si>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</si>
  <si>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</si>
  <si>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</si>
  <si>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</si>
  <si>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</si>
  <si>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</si>
  <si>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</si>
  <si>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</si>
  <si>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</si>
  <si>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</si>
  <si>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</si>
  <si>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</si>
  <si>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</si>
  <si>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</si>
  <si>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</si>
  <si>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</si>
  <si>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</si>
  <si>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</si>
  <si>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</si>
  <si>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</si>
  <si>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</si>
  <si>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</si>
  <si>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</si>
  <si>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</si>
  <si>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</si>
  <si>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</si>
  <si>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</si>
  <si>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</si>
  <si>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</si>
  <si>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</si>
  <si>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</si>
  <si>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</si>
  <si>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</si>
  <si>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</si>
  <si>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</si>
  <si>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</si>
  <si>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</si>
  <si>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</si>
  <si>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</si>
  <si>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</si>
  <si>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</si>
  <si>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</si>
  <si>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</si>
  <si>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</si>
  <si>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</si>
  <si>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</si>
  <si>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</si>
  <si>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</si>
  <si>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</si>
  <si>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</si>
  <si>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</si>
  <si>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</si>
  <si>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</si>
  <si>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</si>
  <si>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</si>
  <si>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</si>
  <si>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</si>
  <si>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</si>
  <si>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</si>
  <si>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</si>
  <si>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</si>
  <si>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</si>
  <si>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</si>
  <si>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</si>
  <si>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</si>
  <si>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</si>
  <si>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</si>
  <si>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</si>
  <si>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</si>
  <si>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</si>
  <si>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</si>
  <si>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</si>
  <si>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</si>
  <si>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</si>
  <si>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</si>
  <si>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</si>
  <si>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</si>
  <si>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</si>
  <si>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</si>
  <si>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</si>
  <si>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</si>
  <si>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</si>
  <si>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</si>
  <si>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</si>
  <si>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</si>
  <si>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</si>
  <si>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</si>
  <si>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</si>
  <si>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</si>
  <si>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</si>
  <si>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</si>
  <si>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</si>
  <si>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</si>
  <si>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</si>
  <si>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</si>
  <si>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</si>
  <si>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</si>
  <si>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</si>
  <si>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</si>
  <si>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</si>
  <si>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</si>
  <si>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</si>
  <si>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</si>
  <si>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</si>
  <si>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</si>
  <si>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</si>
  <si>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</si>
  <si>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</si>
  <si>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</si>
  <si>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</si>
  <si>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</si>
  <si>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</si>
  <si>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</si>
  <si>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</si>
  <si>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</si>
  <si>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</si>
  <si>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</si>
  <si>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</si>
  <si>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</si>
  <si>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</si>
  <si>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</si>
  <si>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</si>
  <si>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</si>
  <si>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</si>
  <si>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</si>
  <si>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</si>
  <si>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</si>
  <si>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</si>
  <si>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</si>
  <si>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</si>
  <si>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</si>
  <si>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</si>
  <si>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</si>
  <si>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</si>
  <si>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</si>
  <si>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</si>
  <si>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</si>
  <si>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</si>
  <si>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</si>
  <si>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</si>
  <si>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</si>
  <si>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</si>
  <si>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</si>
  <si>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</si>
  <si>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</si>
  <si>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</si>
  <si>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</si>
  <si>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</si>
  <si>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</si>
  <si>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</si>
  <si>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</si>
  <si>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</si>
  <si>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</si>
  <si>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</si>
  <si>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</si>
  <si>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</si>
  <si>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</si>
  <si>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</si>
  <si>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</si>
  <si>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</si>
  <si>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</si>
  <si>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</si>
  <si>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</si>
  <si>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</si>
  <si>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</si>
  <si>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</si>
  <si>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</si>
  <si>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</si>
  <si>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</si>
  <si>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</si>
  <si>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</si>
  <si>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</si>
  <si>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</si>
  <si>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</si>
  <si>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</si>
  <si>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</si>
  <si>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</si>
  <si>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</si>
  <si>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</si>
  <si>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</si>
  <si>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</si>
  <si>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</si>
  <si>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</si>
  <si>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</si>
  <si>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</si>
  <si>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</si>
  <si>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</si>
  <si>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</si>
  <si>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</si>
  <si>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</si>
  <si>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</si>
  <si>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</si>
  <si>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</si>
  <si>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</si>
  <si>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</si>
  <si>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</si>
  <si>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</si>
  <si>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</si>
  <si>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</si>
  <si>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</si>
  <si>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</si>
  <si>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</si>
  <si>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</si>
  <si>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</si>
  <si>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</si>
  <si>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</si>
  <si>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</si>
  <si>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</si>
  <si>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</si>
  <si>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</si>
  <si>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</si>
  <si>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</si>
  <si>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</si>
  <si>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</si>
  <si>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</si>
  <si>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</si>
  <si>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</si>
  <si>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</si>
  <si>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</si>
  <si>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</si>
  <si>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</si>
  <si>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</si>
  <si>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</si>
  <si>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</si>
  <si>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</si>
  <si>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</si>
  <si>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</si>
  <si>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</si>
  <si>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</si>
  <si>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</si>
  <si>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</si>
  <si>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</si>
  <si>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</si>
  <si>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</si>
  <si>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</si>
  <si>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</si>
  <si>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</si>
  <si>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</si>
  <si>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</si>
  <si>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</si>
  <si>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</si>
  <si>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</si>
  <si>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</si>
  <si>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</si>
  <si>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</si>
  <si>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</si>
  <si>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</si>
  <si>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</si>
  <si>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</si>
  <si>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</si>
  <si>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</si>
  <si>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</si>
  <si>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</si>
  <si>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</si>
  <si>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</si>
  <si>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</si>
  <si>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</si>
  <si>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</si>
  <si>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</si>
  <si>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</si>
  <si>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</si>
  <si>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</si>
  <si>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</si>
  <si>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</si>
  <si>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</si>
  <si>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</si>
  <si>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</si>
  <si>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</si>
  <si>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</si>
  <si>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</si>
  <si>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</si>
  <si>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</si>
  <si>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</si>
  <si>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</si>
  <si>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</si>
  <si>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</si>
  <si>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</si>
  <si>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</si>
  <si>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</si>
  <si>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</si>
  <si>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</si>
  <si>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</si>
  <si>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注：本表详细反映一般公共预算本级支出情况，按预算法要求细化到功能分类项级科目。</t>
  </si>
  <si>
    <t>表6</t>
  </si>
  <si>
    <t>2022年区级一般公共预算转移支付收支执行表</t>
  </si>
  <si>
    <t>收        入</t>
  </si>
  <si>
    <t>2021执行数</t>
  </si>
  <si>
    <t>上级补助收入</t>
  </si>
  <si>
    <t>一、返还性收入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</si>
  <si>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</si>
  <si>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</si>
  <si>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</si>
  <si>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</si>
  <si>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</si>
  <si>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</si>
  <si>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</si>
  <si>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</si>
  <si>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</si>
  <si>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</si>
  <si>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</si>
  <si>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</si>
  <si>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</si>
  <si>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</si>
  <si>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</si>
  <si>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</si>
  <si>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</si>
  <si>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</si>
  <si>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</si>
  <si>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</si>
  <si>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</si>
  <si>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</si>
  <si>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</si>
  <si>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</si>
  <si>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</si>
  <si>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</si>
  <si>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</si>
  <si>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</si>
  <si>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</si>
  <si>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</si>
  <si>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</si>
  <si>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</si>
  <si>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</si>
  <si>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</si>
  <si>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</si>
  <si>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</si>
  <si>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</si>
  <si>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</si>
  <si>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</si>
  <si>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</si>
  <si>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</si>
  <si>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</si>
  <si>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增值税留抵退税转移支付收入</t>
  </si>
  <si>
    <t xml:space="preserve">      其他退税减税降费转移支付收入</t>
  </si>
  <si>
    <t>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</si>
  <si>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</si>
  <si>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</si>
  <si>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</si>
  <si>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</si>
  <si>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</si>
  <si>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</si>
  <si>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</si>
  <si>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</si>
  <si>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</si>
  <si>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</si>
  <si>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</si>
  <si>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</si>
  <si>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</si>
  <si>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</si>
  <si>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</si>
  <si>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</si>
  <si>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</si>
  <si>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</si>
  <si>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</si>
  <si>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</si>
  <si>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</si>
  <si>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注：本表反映一般公共预算转移支付收入和转移支付支出情况。</t>
  </si>
  <si>
    <t>续表6</t>
  </si>
  <si>
    <t>补助镇街支出</t>
  </si>
  <si>
    <t>一、返还性支出</t>
  </si>
  <si>
    <t xml:space="preserve">      所得税基数返还支出 </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</si>
  <si>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</si>
  <si>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</si>
  <si>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</si>
  <si>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</si>
  <si>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</si>
  <si>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二、一般性转移支付支出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</si>
  <si>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</si>
  <si>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</si>
  <si>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</si>
  <si>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</si>
  <si>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</si>
  <si>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</si>
  <si>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</si>
  <si>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</si>
  <si>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</si>
  <si>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</si>
  <si>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</si>
  <si>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</si>
  <si>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巩固脱贫攻坚成果衔接乡村振兴转移支付支出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</si>
  <si>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</si>
  <si>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</si>
  <si>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</si>
  <si>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</si>
  <si>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</si>
  <si>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</si>
  <si>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</si>
  <si>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</si>
  <si>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</si>
  <si>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</si>
  <si>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</si>
  <si>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</si>
  <si>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</si>
  <si>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</si>
  <si>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</si>
  <si>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</si>
  <si>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</si>
  <si>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</si>
  <si>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</si>
  <si>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</si>
  <si>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</si>
  <si>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其他一般性转移支付支出</t>
  </si>
  <si>
    <t>三、专项转移支付支出</t>
  </si>
  <si>
    <t>表7</t>
  </si>
  <si>
    <t xml:space="preserve">2022年区级一般公共预算转移支付支出执行表 </t>
  </si>
  <si>
    <t>（分地区）</t>
  </si>
  <si>
    <t>镇     街</t>
  </si>
  <si>
    <t>补助镇街合计</t>
  </si>
  <si>
    <t>2022年执行数未剔除334万</t>
  </si>
  <si>
    <t>大足区棠香街道</t>
  </si>
  <si>
    <t>大足区龙岗街道</t>
  </si>
  <si>
    <t>大足区龙滩子街道</t>
  </si>
  <si>
    <t>大足区龙水镇</t>
  </si>
  <si>
    <t>大足区邮亭镇</t>
  </si>
  <si>
    <t>大足区双路街道</t>
  </si>
  <si>
    <t>大足区通桥街道</t>
  </si>
  <si>
    <t>大足区宝顶镇</t>
  </si>
  <si>
    <t>大足区万古镇</t>
  </si>
  <si>
    <t>大足区珠溪镇</t>
  </si>
  <si>
    <t>大足区中敖镇</t>
  </si>
  <si>
    <t>大足区三驱镇</t>
  </si>
  <si>
    <t>大足区石马镇</t>
  </si>
  <si>
    <t>大足区雍溪镇</t>
  </si>
  <si>
    <t>大足区智凤街道</t>
  </si>
  <si>
    <t>大足区玉龙镇</t>
  </si>
  <si>
    <t>大足区宝兴镇</t>
  </si>
  <si>
    <t>大足区拾万镇</t>
  </si>
  <si>
    <t>大足区铁山镇</t>
  </si>
  <si>
    <t>大足区回龙镇</t>
  </si>
  <si>
    <t>大足区国梁镇</t>
  </si>
  <si>
    <t>大足区金山镇</t>
  </si>
  <si>
    <t>大足区高升镇</t>
  </si>
  <si>
    <t>大足区季家镇</t>
  </si>
  <si>
    <t>大足区龙石镇</t>
  </si>
  <si>
    <t>大足区高坪镇</t>
  </si>
  <si>
    <t>大足区古龙镇</t>
  </si>
  <si>
    <t>表8</t>
  </si>
  <si>
    <t>（分项目）</t>
  </si>
  <si>
    <t>转移支付项目</t>
  </si>
  <si>
    <t>表9</t>
  </si>
  <si>
    <t>2022年全区政府性基金预算收支执行表</t>
  </si>
  <si>
    <t xml:space="preserve"> </t>
  </si>
  <si>
    <t>总  计</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</si>
  <si>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</si>
  <si>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</si>
  <si>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</si>
  <si>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</si>
  <si>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</si>
  <si>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</si>
  <si>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</si>
  <si>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</si>
  <si>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</si>
  <si>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</si>
  <si>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</si>
  <si>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t>
  </si>
  <si>
    <t>十三、城市基础设施配套费收入</t>
  </si>
  <si>
    <t>十四、其他政府性基金收入</t>
  </si>
  <si>
    <t>十五、专项债务对应项目专项收入</t>
  </si>
  <si>
    <t xml:space="preserve">二、债务转贷收入 </t>
  </si>
  <si>
    <t xml:space="preserve">    地方政府专项债券转贷收入（新增）</t>
  </si>
  <si>
    <t xml:space="preserve">    地方政府专项债券转贷收入（再融资）</t>
  </si>
  <si>
    <t>三、上年结转</t>
  </si>
  <si>
    <t>注:1.本表反映政府性基金预算收入与支出的平衡关系。
   2.收入总计（本级收入合计+转移性收入合计）=支出总计（本级支出合计+转移性支出合计）。</t>
  </si>
  <si>
    <t>续表9</t>
  </si>
  <si>
    <t>变动     预算数</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</si>
  <si>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</si>
  <si>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</si>
  <si>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</si>
  <si>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</si>
  <si>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</si>
  <si>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</si>
  <si>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</si>
  <si>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</si>
  <si>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九、抗疫特别国债的支出</t>
  </si>
  <si>
    <t>二、调出资金</t>
  </si>
  <si>
    <t>三、地方政府专项债务还本支出</t>
  </si>
  <si>
    <t xml:space="preserve">   地方政府专项债务还本支出（再融资）</t>
  </si>
  <si>
    <t xml:space="preserve">   地方政府其他债务还本支出</t>
  </si>
  <si>
    <t>四、结转下年</t>
  </si>
  <si>
    <t>表10</t>
  </si>
  <si>
    <t>2022年区级政府性基金预算收支执行表</t>
  </si>
  <si>
    <t>执行数
为调整预算数的%</t>
  </si>
  <si>
    <t xml:space="preserve">三、债务转贷收入 </t>
  </si>
  <si>
    <t>四、上年结转</t>
  </si>
  <si>
    <t>续表10</t>
  </si>
  <si>
    <t>一、补助镇街支出</t>
  </si>
  <si>
    <t>二、上解支出</t>
  </si>
  <si>
    <t>三、调出资金</t>
  </si>
  <si>
    <t>四、地方政府专项债务还本支出</t>
  </si>
  <si>
    <t>表11</t>
  </si>
  <si>
    <t>2022年区级政府性基金预算支出执行表</t>
  </si>
  <si>
    <t>2021年执行数</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</si>
  <si>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</si>
  <si>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</si>
  <si>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</si>
  <si>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</si>
  <si>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</si>
  <si>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</si>
  <si>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</si>
  <si>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</si>
  <si>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</si>
  <si>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</si>
  <si>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</si>
  <si>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</si>
  <si>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</si>
  <si>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</si>
  <si>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</si>
  <si>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</si>
  <si>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</si>
  <si>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</si>
  <si>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</si>
  <si>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</si>
  <si>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</si>
  <si>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</si>
  <si>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</si>
  <si>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</si>
  <si>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</si>
  <si>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</si>
  <si>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</si>
  <si>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</si>
  <si>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</si>
  <si>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</si>
  <si>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</si>
  <si>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</si>
  <si>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</si>
  <si>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</si>
  <si>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</si>
  <si>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</si>
  <si>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</si>
  <si>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</si>
  <si>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</si>
  <si>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</si>
  <si>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</si>
  <si>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</si>
  <si>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</si>
  <si>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</si>
  <si>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</si>
  <si>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</si>
  <si>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</si>
  <si>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</si>
  <si>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</si>
  <si>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</si>
  <si>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</si>
  <si>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</si>
  <si>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</si>
  <si>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</si>
  <si>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</si>
  <si>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</si>
  <si>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</si>
  <si>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</si>
  <si>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</si>
  <si>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</si>
  <si>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</si>
  <si>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</si>
  <si>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</si>
  <si>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</si>
  <si>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</si>
  <si>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</si>
  <si>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</si>
  <si>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</si>
  <si>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</si>
  <si>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</si>
  <si>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</si>
  <si>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</si>
  <si>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</si>
  <si>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</si>
  <si>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</si>
  <si>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</si>
  <si>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</si>
  <si>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</si>
  <si>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</si>
  <si>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</si>
  <si>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</si>
  <si>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</si>
  <si>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</si>
  <si>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</si>
  <si>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</si>
  <si>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</si>
  <si>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</si>
  <si>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</si>
  <si>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</si>
  <si>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</si>
  <si>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</si>
  <si>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</si>
  <si>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</si>
  <si>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</si>
  <si>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</si>
  <si>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</si>
  <si>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</si>
  <si>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</si>
  <si>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</si>
  <si>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</si>
  <si>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</si>
  <si>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</si>
  <si>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</si>
  <si>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</si>
  <si>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</si>
  <si>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</si>
  <si>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</si>
  <si>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</si>
  <si>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</si>
  <si>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</si>
  <si>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</si>
  <si>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</si>
  <si>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</si>
  <si>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</si>
  <si>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</si>
  <si>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</si>
  <si>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</si>
  <si>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</si>
  <si>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</si>
  <si>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</si>
  <si>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</si>
  <si>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</si>
  <si>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</si>
  <si>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</si>
  <si>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</si>
  <si>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</si>
  <si>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</si>
  <si>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</si>
  <si>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</si>
  <si>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</si>
  <si>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</si>
  <si>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</si>
  <si>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</si>
  <si>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</si>
  <si>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</si>
  <si>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</si>
  <si>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</si>
  <si>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</si>
  <si>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</si>
  <si>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</si>
  <si>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</si>
  <si>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</si>
  <si>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</si>
  <si>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</si>
  <si>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</si>
  <si>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</si>
  <si>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</si>
  <si>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</si>
  <si>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</si>
  <si>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</si>
  <si>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</si>
  <si>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</si>
  <si>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</si>
  <si>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</si>
  <si>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</si>
  <si>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</si>
  <si>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</si>
  <si>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</si>
  <si>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</si>
  <si>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</si>
  <si>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</si>
  <si>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</si>
  <si>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</si>
  <si>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</si>
  <si>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</si>
  <si>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</si>
  <si>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</si>
  <si>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</si>
  <si>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</si>
  <si>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</si>
  <si>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</si>
  <si>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</si>
  <si>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</si>
  <si>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</si>
  <si>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</si>
  <si>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</si>
  <si>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</si>
  <si>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</si>
  <si>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</si>
  <si>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</si>
  <si>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</si>
  <si>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</si>
  <si>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</si>
  <si>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</si>
  <si>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</si>
  <si>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</si>
  <si>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</si>
  <si>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</si>
  <si>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</si>
  <si>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</si>
  <si>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</si>
  <si>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</si>
  <si>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</si>
  <si>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</si>
  <si>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</si>
  <si>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</si>
  <si>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</si>
  <si>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</si>
  <si>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</si>
  <si>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</si>
  <si>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</si>
  <si>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</si>
  <si>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</si>
  <si>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</si>
  <si>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</si>
  <si>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</si>
  <si>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</si>
  <si>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</si>
  <si>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</si>
  <si>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</si>
  <si>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</si>
  <si>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</si>
  <si>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</si>
  <si>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</si>
  <si>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</si>
  <si>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</si>
  <si>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</si>
  <si>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</si>
  <si>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</si>
  <si>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注：本表反映政府性基金预算本级支出情况，按《预算法》要求细化到功能分类项级科目。</t>
  </si>
  <si>
    <t>表12</t>
  </si>
  <si>
    <t xml:space="preserve">2022年区级政府性基金预算转移支付收支执行表 </t>
  </si>
  <si>
    <t>收       入</t>
  </si>
  <si>
    <t>上级补助收入合计</t>
  </si>
  <si>
    <t xml:space="preserve">    科学技术</t>
  </si>
  <si>
    <t xml:space="preserve">    文化旅游体育与传媒</t>
  </si>
  <si>
    <t xml:space="preserve">    社会保障和就业</t>
  </si>
  <si>
    <t xml:space="preserve">    城乡社区</t>
  </si>
  <si>
    <t xml:space="preserve">    农林水</t>
  </si>
  <si>
    <t xml:space="preserve">    资源勘探工业信息等</t>
  </si>
  <si>
    <t>注：本表反映政府性基金预算转移支付收入和转移支付支出情况。</t>
  </si>
  <si>
    <t>续表12</t>
  </si>
  <si>
    <t>2020执行数</t>
  </si>
  <si>
    <t>旅游发展基金支出</t>
  </si>
  <si>
    <t>大中型水库移民后期扶持基金支出</t>
  </si>
  <si>
    <t>小型水库移民扶助基金</t>
  </si>
  <si>
    <t>国有土地使用权出让收入安排的支出</t>
  </si>
  <si>
    <t>国有土地收益基金安排的支出</t>
  </si>
  <si>
    <t>城市基础设施配套费安排的支出</t>
  </si>
  <si>
    <t>农业土地开发资金安排的支出</t>
  </si>
  <si>
    <t>污水处理费安排的支出</t>
  </si>
  <si>
    <t>大中型水库库区基金安排的支出</t>
  </si>
  <si>
    <t>三峡水库库区基金支出</t>
  </si>
  <si>
    <t>国家重大水利工程建设基金安排的支出</t>
  </si>
  <si>
    <t>农网还贷资金支出</t>
  </si>
  <si>
    <t>其他政府性基金及对应专项债务收入安排的支出</t>
  </si>
  <si>
    <t>彩票发行销售机构业务费安排的支出</t>
  </si>
  <si>
    <t>彩票公益金及对应专项债务收入安排的支出</t>
  </si>
  <si>
    <t>表13</t>
  </si>
  <si>
    <t>2022年全区国有资本经营预算收支执行表</t>
  </si>
  <si>
    <t>一、利润收入</t>
  </si>
  <si>
    <t>二、股利、股息收入</t>
  </si>
  <si>
    <t>三、产权转让收入</t>
  </si>
  <si>
    <t>四、其他国有资本经营预算收入</t>
  </si>
  <si>
    <t>二、上年结转</t>
  </si>
  <si>
    <t>注:1.本表反映国有资本经营预算收入与支出的平衡关系。
   2.收入总计（本级收入合计+转移性收入合计）=支出总计（本级支出合计+转移性支出合计）。</t>
  </si>
  <si>
    <t>续表13</t>
  </si>
  <si>
    <t>支       出</t>
  </si>
  <si>
    <t>一、解决历史遗留问题及改革成本支出</t>
  </si>
  <si>
    <t>二、国有企业资本金注入</t>
  </si>
  <si>
    <t>三、金融国有资本经营预算支出</t>
  </si>
  <si>
    <t>四、其他国有资本经营预算支出</t>
  </si>
  <si>
    <t>一、调出资金</t>
  </si>
  <si>
    <t>二、结转下年</t>
  </si>
  <si>
    <t>表14</t>
  </si>
  <si>
    <t>2022年区级国有资本经营预算收支执行表</t>
  </si>
  <si>
    <t>续表14</t>
  </si>
  <si>
    <t>表15</t>
  </si>
  <si>
    <t xml:space="preserve">2023年全区一般公共预算收支预算表 </t>
  </si>
  <si>
    <t>2023年预算数</t>
  </si>
  <si>
    <t>增长%</t>
  </si>
  <si>
    <t>总    计</t>
  </si>
  <si>
    <t xml:space="preserve">     环境保护税</t>
  </si>
  <si>
    <t xml:space="preserve">     其他税收收入</t>
  </si>
  <si>
    <t xml:space="preserve">      专项收入</t>
  </si>
  <si>
    <t xml:space="preserve">      行政事业性收费收入</t>
  </si>
  <si>
    <t xml:space="preserve">      罚没收入</t>
  </si>
  <si>
    <t xml:space="preserve">      国有资源（资产）有偿使用收入</t>
  </si>
  <si>
    <t xml:space="preserve">      捐赠收入</t>
  </si>
  <si>
    <r>
      <rPr>
        <sz val="14"/>
        <color rgb="FF000000"/>
        <rFont val="方正仿宋_GBK"/>
        <charset val="134"/>
      </rPr>
      <t xml:space="preserve"> </t>
    </r>
    <r>
      <rPr>
        <sz val="14"/>
        <color theme="1"/>
        <rFont val="方正仿宋_GBK"/>
        <charset val="134"/>
      </rPr>
      <t xml:space="preserve">     政府住房基金收入</t>
    </r>
  </si>
  <si>
    <t>二、动用预算稳定调节基金</t>
  </si>
  <si>
    <t>三、调入资金</t>
  </si>
  <si>
    <t xml:space="preserve">四、债务转贷收入 </t>
  </si>
  <si>
    <t>五、上年结转</t>
  </si>
  <si>
    <t>注:1.本表直观反映2023年一般公共预算收入与支出的平衡关系。
   2.收入总计（本级收入合计+转移性收入合计）=支出总计（本级支出合计+转移性支出合计）。</t>
  </si>
  <si>
    <t>续表15</t>
  </si>
  <si>
    <t>2022年预算数</t>
  </si>
  <si>
    <t>二、地方政府债务还本支出</t>
  </si>
  <si>
    <t>三、安排预算稳定调节基金</t>
  </si>
  <si>
    <t>表16</t>
  </si>
  <si>
    <t xml:space="preserve">2023年区级一般公共预算收支预算表 </t>
  </si>
  <si>
    <t xml:space="preserve">       专项收入</t>
  </si>
  <si>
    <t xml:space="preserve">       行政事业性收费收入</t>
  </si>
  <si>
    <t xml:space="preserve">       罚没收入</t>
  </si>
  <si>
    <t xml:space="preserve">       国有资源（资产）有偿使用收入</t>
  </si>
  <si>
    <t xml:space="preserve">       捐赠收入</t>
  </si>
  <si>
    <r>
      <rPr>
        <sz val="14"/>
        <color rgb="FF000000"/>
        <rFont val="方正仿宋_GBK"/>
        <charset val="134"/>
      </rPr>
      <t xml:space="preserve"> </t>
    </r>
    <r>
      <rPr>
        <sz val="14"/>
        <color theme="1"/>
        <rFont val="方正仿宋_GBK"/>
        <charset val="134"/>
      </rPr>
      <t xml:space="preserve">      政府住房基金收入</t>
    </r>
  </si>
  <si>
    <t xml:space="preserve">       其他收入</t>
  </si>
  <si>
    <t>续表16</t>
  </si>
  <si>
    <t>三、地方政府债务还本支出</t>
  </si>
  <si>
    <t>表17</t>
  </si>
  <si>
    <t xml:space="preserve">2023年区级一般公共预算支出预算表 </t>
  </si>
  <si>
    <t xml:space="preserve">      农村籍退役士兵老年生活补助</t>
  </si>
  <si>
    <t xml:space="preserve">      自然保护地</t>
  </si>
  <si>
    <t xml:space="preserve">  预备费</t>
  </si>
  <si>
    <t>注：本表详细反映2023年一般公共预算本级支出情况，按预算法要求细化到功能分类项级科目。</t>
  </si>
  <si>
    <t>表18</t>
  </si>
  <si>
    <t>（按功能分类科目的基本支出和项目支出）</t>
  </si>
  <si>
    <t>项         目</t>
  </si>
  <si>
    <t>预 算 数</t>
  </si>
  <si>
    <t>小计</t>
  </si>
  <si>
    <t>基本支出</t>
  </si>
  <si>
    <t>项目支出</t>
  </si>
  <si>
    <t>医疗卫生与计划生育支出</t>
  </si>
  <si>
    <t>资源勘探工业信息等支出</t>
  </si>
  <si>
    <t>预备费</t>
  </si>
  <si>
    <t>注：在功能分类的基础上，为衔接表17，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</si>
  <si>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表19</t>
  </si>
  <si>
    <t xml:space="preserve">2023年区级一般公共预算基本支出预算表 </t>
  </si>
  <si>
    <t>（按经济分类科目）</t>
  </si>
  <si>
    <t xml:space="preserve">           支       出</t>
  </si>
  <si>
    <t>本级基本支出合计</t>
  </si>
  <si>
    <t>一、机关工资福利支出</t>
  </si>
  <si>
    <t>工资奖金津补贴</t>
  </si>
  <si>
    <t>社会保障缴费</t>
  </si>
  <si>
    <t>住房公积金</t>
  </si>
  <si>
    <t>其他工资福利支出</t>
  </si>
  <si>
    <t>二、机关商品和服务支出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</si>
  <si>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</si>
  <si>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</si>
  <si>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</si>
  <si>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</si>
  <si>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</si>
  <si>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</si>
  <si>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</si>
  <si>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</si>
  <si>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</si>
  <si>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</si>
  <si>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三、对事业单位经常性补助</t>
  </si>
  <si>
    <t>工资福利支出</t>
  </si>
  <si>
    <t>商品和服务支出</t>
  </si>
  <si>
    <t>其他对事业单位补助</t>
  </si>
  <si>
    <t>四、对个人和家庭的补助</t>
  </si>
  <si>
    <t>社会福利和救助</t>
  </si>
  <si>
    <t>助学金</t>
  </si>
  <si>
    <t>个人农业生产补贴</t>
  </si>
  <si>
    <t>离退休费</t>
  </si>
  <si>
    <t>其他对个人和家庭补助</t>
  </si>
  <si>
    <t>注：本表按照新的“政府预算支出经济分类科目” 将区本级基本支出细化到款级科目。</t>
  </si>
  <si>
    <t>表20</t>
  </si>
  <si>
    <t xml:space="preserve">2023年区级一般公共预算转移支付收支预算表 </t>
  </si>
  <si>
    <t>注：本表详细反映2023年一般公共预算转移支付收入和转移支付支出情况。</t>
  </si>
  <si>
    <t>续表20</t>
  </si>
  <si>
    <t>表21</t>
  </si>
  <si>
    <t xml:space="preserve">2023年区级一般公共预算转移支付支出预算表 </t>
  </si>
  <si>
    <t>表22</t>
  </si>
  <si>
    <t>表23</t>
  </si>
  <si>
    <t xml:space="preserve">2023年全区政府性基金预算收支预算表 </t>
  </si>
  <si>
    <t xml:space="preserve">  其中：抗疫特别国债收入</t>
  </si>
  <si>
    <t>四、地方政府债务还本支出</t>
  </si>
  <si>
    <t xml:space="preserve">   地方政府专项债务还本支出</t>
  </si>
  <si>
    <t>注:1.本表直观反映2023年政府性基金预算收入与支出的平衡关系。
   2.收入总计（本级收入合计+转移性收入合计）=支出总计（本级支出合计+转移性支出合计）。</t>
  </si>
  <si>
    <t>表24</t>
  </si>
  <si>
    <t xml:space="preserve">2023年区级政府性基金预算收支预算表 </t>
  </si>
  <si>
    <t>表25</t>
  </si>
  <si>
    <t xml:space="preserve">2023年区级政府性基金预算支出预算表 </t>
  </si>
  <si>
    <t>层次</t>
  </si>
  <si>
    <t xml:space="preserve">      农业生产发展支出</t>
  </si>
  <si>
    <t>注：本表详细反映2023年政府性基金预算本级支出安排情况，按《预算法》要求细化到功能分类项级科目。</t>
  </si>
  <si>
    <t>表26</t>
  </si>
  <si>
    <t xml:space="preserve">2023年区级政府性基金预算转移支付收支预算表 </t>
  </si>
  <si>
    <t xml:space="preserve">    国家电影事业发展专项资金</t>
  </si>
  <si>
    <t xml:space="preserve">    国有土地使用权出让相关收入</t>
  </si>
  <si>
    <t xml:space="preserve">    大中型水库移民后期扶持基金</t>
  </si>
  <si>
    <t xml:space="preserve">    城市基础设施配套费收入</t>
  </si>
  <si>
    <t xml:space="preserve">    小型水库移民扶助基金收入</t>
  </si>
  <si>
    <t xml:space="preserve">    大中型水库库区基金</t>
  </si>
  <si>
    <t xml:space="preserve">    三峡水库库区基金</t>
  </si>
  <si>
    <t xml:space="preserve">    国家重大水利工程建设基金</t>
  </si>
  <si>
    <t xml:space="preserve">    港口建设费</t>
  </si>
  <si>
    <t xml:space="preserve">    民航发展基金</t>
  </si>
  <si>
    <t xml:space="preserve">    旅游发展基金</t>
  </si>
  <si>
    <t xml:space="preserve">    彩票发行销售机构业务费</t>
  </si>
  <si>
    <t xml:space="preserve">    彩票公益金</t>
  </si>
  <si>
    <t xml:space="preserve">    抗疫特别国债</t>
  </si>
  <si>
    <t>注：本表详细反映2023年政府性基金预算转移支付收入和转移支付支出情况。</t>
  </si>
  <si>
    <t>表27</t>
  </si>
  <si>
    <t xml:space="preserve">2023年全区国有资本经营预算收支预算表 </t>
  </si>
  <si>
    <t>收     入</t>
  </si>
  <si>
    <t>支     出</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</si>
  <si>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</si>
  <si>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</si>
  <si>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</si>
  <si>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</si>
  <si>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</si>
  <si>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</si>
  <si>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</si>
  <si>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</si>
  <si>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</si>
  <si>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</si>
  <si>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</si>
  <si>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   上年结转</t>
  </si>
  <si>
    <t xml:space="preserve">    结转下年</t>
  </si>
  <si>
    <t>注:1.本表直观反映2023年国有资本经营预算收入与支出的平衡关系。
   2.收入总计（本级收入合计+转移性收入合计）=支出总计（本级支出合计+转移性支出合计）。</t>
  </si>
  <si>
    <t>表28</t>
  </si>
  <si>
    <t xml:space="preserve">2023年区级国有资本经营预算收支预算表 </t>
  </si>
  <si>
    <t>总     计</t>
  </si>
  <si>
    <t>表29</t>
  </si>
  <si>
    <t>重庆市大足区2022年地方政府债务限额及余额情况表</t>
  </si>
  <si>
    <t>单位：亿元</t>
  </si>
  <si>
    <t>地   区</t>
  </si>
  <si>
    <t>2022年债务限额</t>
  </si>
  <si>
    <t>2022年债务余额</t>
  </si>
  <si>
    <t>一般债务</t>
  </si>
  <si>
    <t>专项债务</t>
  </si>
  <si>
    <t>公  式</t>
  </si>
  <si>
    <t>A=B+C</t>
  </si>
  <si>
    <t>B</t>
  </si>
  <si>
    <t>C</t>
  </si>
  <si>
    <t>D=E+F</t>
  </si>
  <si>
    <t>E</t>
  </si>
  <si>
    <t>F</t>
  </si>
  <si>
    <t>大足区</t>
  </si>
  <si>
    <t>注:1.本表反映上一年度本地区、本级及所属地区政府债务限额及余额执行数。</t>
  </si>
  <si>
    <t xml:space="preserve">   2.本表由县级以上地方各级财政部门在本级人民代表大会批准预算后二十日内公开。</t>
  </si>
  <si>
    <t>表30</t>
  </si>
  <si>
    <t>重庆市大足区2022年和2023年地方政府一般债务余额情况表</t>
  </si>
  <si>
    <t>项       目</t>
  </si>
  <si>
    <t>一、2021年末地方政府一般债务余额实际数</t>
  </si>
  <si>
    <t>二、2022年末地方政府一般债务限额</t>
  </si>
  <si>
    <t>三、2022年地方政府一般债务发行额</t>
  </si>
  <si>
    <t xml:space="preserve">    其中：中央转贷地方的国际金融组织和外国政府贷款</t>
  </si>
  <si>
    <t xml:space="preserve">          2022年地方政府一般债券发行额</t>
  </si>
  <si>
    <t>四、2022年地方政府一般债务还本支出</t>
  </si>
  <si>
    <t>五、2022年末地方政府一般债务余额执行数</t>
  </si>
  <si>
    <t>六、2023年地方财政赤字</t>
  </si>
  <si>
    <t>七、2023年地方政府一般债务限额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</si>
  <si>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</si>
  <si>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表31</t>
  </si>
  <si>
    <t>重庆市大足区2022年和2023年地方政府专项债务余额情况表</t>
  </si>
  <si>
    <t>一、2021年末地方政府专项债务余额实际数</t>
  </si>
  <si>
    <t>二、2022年末地方政府专项债务限额</t>
  </si>
  <si>
    <t>三、2022年地方政府专项债务发行额</t>
  </si>
  <si>
    <t>四、2022年地方政府专项债务还本支出</t>
  </si>
  <si>
    <t>五、2022年末地方政府专项债务余额执行数</t>
  </si>
  <si>
    <t>六、2023年地方政府专项债务新增限额</t>
  </si>
  <si>
    <t>七、2023年末地方政府专项债务限额</t>
  </si>
  <si>
    <t>注:1.本表反映本地区上两年度专项债务余额，上一年度专项债务限额、发行额、还本额及余额，本年度专项债务新增限额。
   2.本表由县级以上地方各级财政部门在本级人民代表大会批准预算后二十日内公开。</t>
  </si>
  <si>
    <t>表32</t>
  </si>
  <si>
    <t>重庆市大足区地方政府债券发行及还本付息情况表</t>
  </si>
  <si>
    <t>项      目</t>
  </si>
  <si>
    <t>公式</t>
  </si>
  <si>
    <t>本地区</t>
  </si>
  <si>
    <t>本级</t>
  </si>
  <si>
    <t>一、2022年发行执行数</t>
  </si>
  <si>
    <t>A=B+D</t>
  </si>
  <si>
    <t>（一）一般债券</t>
  </si>
  <si>
    <t xml:space="preserve">   其中：再融资债券</t>
  </si>
  <si>
    <t>（二）专项债券</t>
  </si>
  <si>
    <t>D</t>
  </si>
  <si>
    <t>二、2022年还本支出执行数</t>
  </si>
  <si>
    <t>F=G+H</t>
  </si>
  <si>
    <t>G</t>
  </si>
  <si>
    <t>H</t>
  </si>
  <si>
    <t>三、2022年付息支出执行数</t>
  </si>
  <si>
    <t>I=J+K</t>
  </si>
  <si>
    <t>J</t>
  </si>
  <si>
    <t>K</t>
  </si>
  <si>
    <t>四、2023年还本支出预算数</t>
  </si>
  <si>
    <t>L=M+O</t>
  </si>
  <si>
    <t>M</t>
  </si>
  <si>
    <t xml:space="preserve">   其中：再融资</t>
  </si>
  <si>
    <t xml:space="preserve">         财政预算安排 </t>
  </si>
  <si>
    <t>N</t>
  </si>
  <si>
    <t>O</t>
  </si>
  <si>
    <t xml:space="preserve">         财政预算安排</t>
  </si>
  <si>
    <t>P</t>
  </si>
  <si>
    <t>五、2023年付息支出预算数</t>
  </si>
  <si>
    <t>Q=R+S</t>
  </si>
  <si>
    <t>R</t>
  </si>
  <si>
    <t>S</t>
  </si>
  <si>
    <t>注:1.本表反映本地区上一年度地方政府债券（含再融资债券）发行及还本付息支出执行数、本年度地方政府债券还本付息预算数等。
   2.本表由县级以上地方各级财政部门在本级人民代表大会批准预算后二十日内公开。</t>
  </si>
  <si>
    <t>表33</t>
  </si>
  <si>
    <t>重庆市大足区2023年地方政府债务限额提前下达情况表</t>
  </si>
  <si>
    <t>项          目</t>
  </si>
  <si>
    <t>下级</t>
  </si>
  <si>
    <t>一：2022年地方政府债务限额</t>
  </si>
  <si>
    <t>其中： 一般债务限额</t>
  </si>
  <si>
    <t xml:space="preserve">       专项债务限额</t>
  </si>
  <si>
    <t>二：提前下达的2023年地方政府债务限额</t>
  </si>
  <si>
    <t>注：本表反映本地区及本级预算中列示提前下达的新增地方政府债务限额情况，由县级以上地方各级财政部门在本级人民代表大会批准预算后二十日内公开。</t>
  </si>
  <si>
    <t>表34</t>
  </si>
  <si>
    <t>重庆市大足区2023年年初新增地方政府债券资金安排表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</si>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</sst>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1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_ * #,##0_ ;_ * \-#,##0_ ;_ * &quot;-&quot;??_ ;_ @_ "/>
    <numFmt numFmtId="179" formatCode="#,##0.000000"/>
    <numFmt numFmtId="180" formatCode="#,##0.00_ "/>
    <numFmt numFmtId="181" formatCode="0_);[Red]\(0\)"/>
    <numFmt numFmtId="182" formatCode="#,##0_);[Red]\(#,##0\)"/>
    <numFmt numFmtId="183" formatCode="#,##0_ "/>
    <numFmt numFmtId="184" formatCode="0_ "/>
    <numFmt numFmtId="185" formatCode="0.0%"/>
    <numFmt numFmtId="186" formatCode="0.0_);[Red]\(0.0\)"/>
    <numFmt numFmtId="187" formatCode="General;General;&quot;-&quot;"/>
    <numFmt numFmtId="188" formatCode="#,##0.0_ "/>
  </numFmts>
  <fonts count="98">
    <font>
      <sz val="11"/>
      <color theme="1"/>
      <name val="宋体"/>
      <charset val="134"/>
      <scheme val="minor"/>
    </font>
    <font>
      <sz val="11"/>
      <color indexed="8"/>
      <name val="方正黑体_GBK"/>
      <charset val="134"/>
    </font>
    <font>
      <sz val="16"/>
      <color indexed="8"/>
      <name val="方正小标宋_GBK"/>
      <charset val="134"/>
    </font>
    <font>
      <sz val="11"/>
      <color indexed="8"/>
      <name val="宋体"/>
      <charset val="134"/>
      <scheme val="minor"/>
    </font>
    <font>
      <sz val="14"/>
      <color theme="1"/>
      <name val="方正黑体_GBK"/>
      <charset val="134"/>
    </font>
    <font>
      <sz val="20"/>
      <name val="方正小标宋_GBK"/>
      <charset val="134"/>
    </font>
    <font>
      <sz val="14"/>
      <name val="方正黑体_GBK"/>
      <charset val="134"/>
    </font>
    <font>
      <sz val="11"/>
      <name val="SimSun"/>
      <charset val="134"/>
    </font>
    <font>
      <b/>
      <sz val="11"/>
      <name val="SimSun"/>
      <charset val="134"/>
    </font>
    <font>
      <sz val="12"/>
      <name val="方正仿宋_GBK"/>
      <charset val="134"/>
    </font>
    <font>
      <sz val="12"/>
      <color indexed="8"/>
      <name val="方正仿宋_GBK"/>
      <charset val="134"/>
    </font>
    <font>
      <sz val="11"/>
      <name val="方正黑体_GBK"/>
      <charset val="134"/>
    </font>
    <font>
      <sz val="16"/>
      <name val="方正黑体_GBK"/>
      <charset val="134"/>
    </font>
    <font>
      <sz val="14"/>
      <name val="方正仿宋_GBK"/>
      <charset val="134"/>
    </font>
    <font>
      <sz val="14"/>
      <color indexed="8"/>
      <name val="方正仿宋_GBK"/>
      <charset val="134"/>
    </font>
    <font>
      <sz val="18"/>
      <name val="方正小标宋_GBK"/>
      <charset val="134"/>
    </font>
    <font>
      <sz val="14"/>
      <name val="SimSun"/>
      <charset val="134"/>
    </font>
    <font>
      <sz val="12"/>
      <color indexed="8"/>
      <name val="方正黑体_GBK"/>
      <charset val="134"/>
    </font>
    <font>
      <sz val="9"/>
      <name val="SimSun"/>
      <charset val="134"/>
    </font>
    <font>
      <b/>
      <sz val="14"/>
      <name val="方正仿宋_GBK"/>
      <charset val="134"/>
    </font>
    <font>
      <sz val="14"/>
      <color theme="1"/>
      <name val="方正仿宋_GBK"/>
      <charset val="134"/>
    </font>
    <font>
      <sz val="12"/>
      <name val="仿宋_GB2312"/>
      <charset val="134"/>
    </font>
    <font>
      <sz val="20"/>
      <color theme="1"/>
      <name val="方正小标宋_GBK"/>
      <charset val="134"/>
    </font>
    <font>
      <sz val="11"/>
      <name val="仿宋_GB2312"/>
      <charset val="134"/>
    </font>
    <font>
      <sz val="14"/>
      <name val="黑体"/>
      <charset val="134"/>
    </font>
    <font>
      <sz val="12"/>
      <color theme="1"/>
      <name val="方正仿宋_GBK"/>
      <charset val="134"/>
    </font>
    <font>
      <sz val="10"/>
      <name val="宋体"/>
      <charset val="134"/>
      <scheme val="minor"/>
    </font>
    <font>
      <sz val="16"/>
      <color theme="1"/>
      <name val="方正黑体_GBK"/>
      <charset val="134"/>
    </font>
    <font>
      <sz val="12"/>
      <name val="方正黑体_GBK"/>
      <charset val="134"/>
    </font>
    <font>
      <b/>
      <sz val="18"/>
      <color theme="1"/>
      <name val="宋体"/>
      <charset val="134"/>
      <scheme val="minor"/>
    </font>
    <font>
      <sz val="11"/>
      <color theme="1"/>
      <name val="方正黑体_GBK"/>
      <charset val="134"/>
    </font>
    <font>
      <b/>
      <sz val="12"/>
      <name val="方正仿宋_GBK"/>
      <charset val="134"/>
    </font>
    <font>
      <b/>
      <sz val="11"/>
      <color theme="1"/>
      <name val="宋体"/>
      <charset val="134"/>
      <scheme val="minor"/>
    </font>
    <font>
      <sz val="12"/>
      <color theme="1"/>
      <name val="方正黑体_GBK"/>
      <charset val="134"/>
    </font>
    <font>
      <b/>
      <sz val="14"/>
      <color theme="1"/>
      <name val="方正仿宋_GBK"/>
      <charset val="134"/>
    </font>
    <font>
      <b/>
      <sz val="11"/>
      <name val="宋体"/>
      <charset val="134"/>
      <scheme val="minor"/>
    </font>
    <font>
      <sz val="11"/>
      <name val="宋体"/>
      <charset val="134"/>
      <scheme val="minor"/>
    </font>
    <font>
      <sz val="14"/>
      <color theme="1"/>
      <name val="方正小标宋简体"/>
      <charset val="134"/>
    </font>
    <font>
      <sz val="11"/>
      <color theme="1"/>
      <name val="方正仿宋_GBK"/>
      <charset val="134"/>
    </font>
    <font>
      <sz val="12"/>
      <color rgb="FFFF0000"/>
      <name val="仿宋_GB2312"/>
      <charset val="134"/>
    </font>
    <font>
      <sz val="12"/>
      <name val="黑体"/>
      <charset val="134"/>
    </font>
    <font>
      <sz val="12"/>
      <name val="宋体"/>
      <charset val="134"/>
    </font>
    <font>
      <sz val="10"/>
      <name val="Arial"/>
      <charset val="134"/>
    </font>
    <font>
      <sz val="10"/>
      <name val="宋体"/>
      <charset val="134"/>
    </font>
    <font>
      <sz val="18"/>
      <color indexed="8"/>
      <name val="方正黑体_GBK"/>
      <charset val="134"/>
    </font>
    <font>
      <sz val="18"/>
      <name val="方正黑体_GBK"/>
      <charset val="134"/>
    </font>
    <font>
      <sz val="11"/>
      <color rgb="FFFF0000"/>
      <name val="宋体"/>
      <charset val="134"/>
      <scheme val="minor"/>
    </font>
    <font>
      <sz val="14"/>
      <color rgb="FF000000"/>
      <name val="方正仿宋_GBK"/>
      <charset val="134"/>
    </font>
    <font>
      <b/>
      <sz val="12"/>
      <color theme="1"/>
      <name val="方正黑体_GBK"/>
      <charset val="134"/>
    </font>
    <font>
      <b/>
      <sz val="10"/>
      <color theme="1"/>
      <name val="宋体"/>
      <charset val="134"/>
      <scheme val="minor"/>
    </font>
    <font>
      <b/>
      <sz val="11"/>
      <color theme="1"/>
      <name val="方正黑体_GBK"/>
      <charset val="134"/>
    </font>
    <font>
      <sz val="11"/>
      <color rgb="FF000000"/>
      <name val="宋体"/>
      <charset val="134"/>
    </font>
    <font>
      <sz val="12"/>
      <color rgb="FF000000"/>
      <name val="方正仿宋_GBK"/>
      <charset val="134"/>
    </font>
    <font>
      <sz val="11"/>
      <color theme="1"/>
      <name val="宋体"/>
      <charset val="134"/>
    </font>
    <font>
      <sz val="10"/>
      <name val="Times New Roman"/>
      <charset val="134"/>
    </font>
    <font>
      <sz val="14"/>
      <color indexed="8"/>
      <name val="方正黑体_GBK"/>
      <charset val="134"/>
    </font>
    <font>
      <sz val="14"/>
      <name val="宋体"/>
      <charset val="134"/>
      <scheme val="minor"/>
    </font>
    <font>
      <sz val="14"/>
      <color theme="1"/>
      <name val="宋体"/>
      <charset val="134"/>
      <scheme val="minor"/>
    </font>
    <font>
      <sz val="16"/>
      <name val="方正仿宋_GBK"/>
      <charset val="134"/>
    </font>
    <font>
      <sz val="16"/>
      <color theme="1" tint="0.149998474074526"/>
      <name val="方正仿宋_GBK"/>
      <charset val="134"/>
    </font>
    <font>
      <sz val="14"/>
      <color theme="1" tint="0.149998474074526"/>
      <name val="方正仿宋_GBK"/>
      <charset val="134"/>
    </font>
    <font>
      <sz val="12"/>
      <name val="方正细黑一简体"/>
      <charset val="134"/>
    </font>
    <font>
      <b/>
      <sz val="14"/>
      <name val="宋体"/>
      <charset val="134"/>
      <scheme val="minor"/>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b/>
      <sz val="11"/>
      <color indexed="63"/>
      <name val="宋体"/>
      <charset val="134"/>
    </font>
    <font>
      <sz val="11"/>
      <color indexed="60"/>
      <name val="宋体"/>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s>
  <fills count="4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FFC000"/>
        <bgColor indexed="64"/>
      </patternFill>
    </fill>
    <fill>
      <patternFill patternType="solid">
        <fgColor indexed="43"/>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rgb="FFC2C3C4"/>
      </left>
      <right style="thin">
        <color rgb="FFC2C3C4"/>
      </right>
      <top style="thin">
        <color rgb="FFC2C3C4"/>
      </top>
      <bottom style="thin">
        <color rgb="FFC2C3C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6">
    <xf numFmtId="0" fontId="0" fillId="0" borderId="0">
      <alignment vertical="center"/>
    </xf>
    <xf numFmtId="42" fontId="0" fillId="0" borderId="0" applyFont="0" applyFill="0" applyBorder="0" applyAlignment="0" applyProtection="0">
      <alignment vertical="center"/>
    </xf>
    <xf numFmtId="0" fontId="63" fillId="8" borderId="0" applyNumberFormat="0" applyBorder="0" applyAlignment="0" applyProtection="0">
      <alignment vertical="center"/>
    </xf>
    <xf numFmtId="0" fontId="64" fillId="9"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3" fillId="10" borderId="0" applyNumberFormat="0" applyBorder="0" applyAlignment="0" applyProtection="0">
      <alignment vertical="center"/>
    </xf>
    <xf numFmtId="0" fontId="65" fillId="4" borderId="13" applyNumberFormat="0" applyAlignment="0" applyProtection="0">
      <alignment vertical="center"/>
    </xf>
    <xf numFmtId="0" fontId="66" fillId="11" borderId="0" applyNumberFormat="0" applyBorder="0" applyAlignment="0" applyProtection="0">
      <alignment vertical="center"/>
    </xf>
    <xf numFmtId="43" fontId="0" fillId="0" borderId="0" applyFont="0" applyFill="0" applyBorder="0" applyAlignment="0" applyProtection="0">
      <alignment vertical="center"/>
    </xf>
    <xf numFmtId="0" fontId="67" fillId="0" borderId="0" applyNumberFormat="0" applyFill="0" applyBorder="0" applyAlignment="0" applyProtection="0">
      <alignment vertical="center"/>
    </xf>
    <xf numFmtId="0" fontId="68" fillId="12" borderId="0" applyNumberFormat="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0" fillId="13" borderId="14" applyNumberFormat="0" applyFont="0" applyAlignment="0" applyProtection="0">
      <alignment vertical="center"/>
    </xf>
    <xf numFmtId="0" fontId="41" fillId="0" borderId="0">
      <alignment vertical="center"/>
    </xf>
    <xf numFmtId="9" fontId="41" fillId="0" borderId="0" applyFont="0" applyFill="0" applyBorder="0" applyAlignment="0" applyProtection="0"/>
    <xf numFmtId="0" fontId="68" fillId="14"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15" applyNumberFormat="0" applyFill="0" applyAlignment="0" applyProtection="0">
      <alignment vertical="center"/>
    </xf>
    <xf numFmtId="0" fontId="76" fillId="0" borderId="15" applyNumberFormat="0" applyFill="0" applyAlignment="0" applyProtection="0">
      <alignment vertical="center"/>
    </xf>
    <xf numFmtId="0" fontId="68" fillId="15" borderId="0" applyNumberFormat="0" applyBorder="0" applyAlignment="0" applyProtection="0">
      <alignment vertical="center"/>
    </xf>
    <xf numFmtId="0" fontId="71" fillId="0" borderId="16" applyNumberFormat="0" applyFill="0" applyAlignment="0" applyProtection="0">
      <alignment vertical="center"/>
    </xf>
    <xf numFmtId="0" fontId="68" fillId="16" borderId="0" applyNumberFormat="0" applyBorder="0" applyAlignment="0" applyProtection="0">
      <alignment vertical="center"/>
    </xf>
    <xf numFmtId="0" fontId="77" fillId="17" borderId="17" applyNumberFormat="0" applyAlignment="0" applyProtection="0">
      <alignment vertical="center"/>
    </xf>
    <xf numFmtId="0" fontId="78" fillId="17" borderId="12" applyNumberFormat="0" applyAlignment="0" applyProtection="0">
      <alignment vertical="center"/>
    </xf>
    <xf numFmtId="0" fontId="79" fillId="18" borderId="18" applyNumberFormat="0" applyAlignment="0" applyProtection="0">
      <alignment vertical="center"/>
    </xf>
    <xf numFmtId="0" fontId="63" fillId="19" borderId="0" applyNumberFormat="0" applyBorder="0" applyAlignment="0" applyProtection="0">
      <alignment vertical="center"/>
    </xf>
    <xf numFmtId="0" fontId="68" fillId="20" borderId="0" applyNumberFormat="0" applyBorder="0" applyAlignment="0" applyProtection="0">
      <alignment vertical="center"/>
    </xf>
    <xf numFmtId="0" fontId="80" fillId="0" borderId="19" applyNumberFormat="0" applyFill="0" applyAlignment="0" applyProtection="0">
      <alignment vertical="center"/>
    </xf>
    <xf numFmtId="0" fontId="81" fillId="0" borderId="20" applyNumberFormat="0" applyFill="0" applyAlignment="0" applyProtection="0">
      <alignment vertical="center"/>
    </xf>
    <xf numFmtId="0" fontId="82" fillId="21" borderId="0" applyNumberFormat="0" applyBorder="0" applyAlignment="0" applyProtection="0">
      <alignment vertical="center"/>
    </xf>
    <xf numFmtId="0" fontId="83" fillId="22" borderId="0" applyNumberFormat="0" applyBorder="0" applyAlignment="0" applyProtection="0">
      <alignment vertical="center"/>
    </xf>
    <xf numFmtId="0" fontId="0" fillId="0" borderId="0">
      <alignment vertical="center"/>
    </xf>
    <xf numFmtId="0" fontId="84" fillId="0" borderId="21" applyNumberFormat="0" applyFill="0" applyAlignment="0" applyProtection="0">
      <alignment vertical="center"/>
    </xf>
    <xf numFmtId="0" fontId="63" fillId="23" borderId="0" applyNumberFormat="0" applyBorder="0" applyAlignment="0" applyProtection="0">
      <alignment vertical="center"/>
    </xf>
    <xf numFmtId="0" fontId="68" fillId="24" borderId="0" applyNumberFormat="0" applyBorder="0" applyAlignment="0" applyProtection="0">
      <alignment vertical="center"/>
    </xf>
    <xf numFmtId="0" fontId="41" fillId="0" borderId="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85" fillId="4" borderId="22" applyNumberFormat="0" applyAlignment="0" applyProtection="0">
      <alignment vertical="center"/>
    </xf>
    <xf numFmtId="0" fontId="0" fillId="0" borderId="0">
      <alignment vertical="center"/>
    </xf>
    <xf numFmtId="0" fontId="63" fillId="28" borderId="0" applyNumberFormat="0" applyBorder="0" applyAlignment="0" applyProtection="0">
      <alignment vertical="center"/>
    </xf>
    <xf numFmtId="0" fontId="68" fillId="29" borderId="0" applyNumberFormat="0" applyBorder="0" applyAlignment="0" applyProtection="0">
      <alignment vertical="center"/>
    </xf>
    <xf numFmtId="41" fontId="41" fillId="0" borderId="0" applyFont="0" applyFill="0" applyBorder="0" applyAlignment="0" applyProtection="0"/>
    <xf numFmtId="0" fontId="68" fillId="30" borderId="0" applyNumberFormat="0" applyBorder="0" applyAlignment="0" applyProtection="0">
      <alignment vertical="center"/>
    </xf>
    <xf numFmtId="41" fontId="0" fillId="0" borderId="0" applyFont="0" applyFill="0" applyBorder="0" applyAlignment="0" applyProtection="0">
      <alignment vertical="center"/>
    </xf>
    <xf numFmtId="0" fontId="63" fillId="31" borderId="0" applyNumberFormat="0" applyBorder="0" applyAlignment="0" applyProtection="0">
      <alignment vertical="center"/>
    </xf>
    <xf numFmtId="0" fontId="63" fillId="32" borderId="0" applyNumberFormat="0" applyBorder="0" applyAlignment="0" applyProtection="0">
      <alignment vertical="center"/>
    </xf>
    <xf numFmtId="0" fontId="68" fillId="33" borderId="0" applyNumberFormat="0" applyBorder="0" applyAlignment="0" applyProtection="0">
      <alignment vertical="center"/>
    </xf>
    <xf numFmtId="41" fontId="41" fillId="0" borderId="0" applyFont="0" applyFill="0" applyBorder="0" applyAlignment="0" applyProtection="0"/>
    <xf numFmtId="0" fontId="0" fillId="0" borderId="0">
      <alignment vertical="center"/>
    </xf>
    <xf numFmtId="0" fontId="63" fillId="34" borderId="0" applyNumberFormat="0" applyBorder="0" applyAlignment="0" applyProtection="0">
      <alignment vertical="center"/>
    </xf>
    <xf numFmtId="0" fontId="68" fillId="35" borderId="0" applyNumberFormat="0" applyBorder="0" applyAlignment="0" applyProtection="0">
      <alignment vertical="center"/>
    </xf>
    <xf numFmtId="0" fontId="68" fillId="36" borderId="0" applyNumberFormat="0" applyBorder="0" applyAlignment="0" applyProtection="0">
      <alignment vertical="center"/>
    </xf>
    <xf numFmtId="41" fontId="41" fillId="0" borderId="0" applyFont="0" applyFill="0" applyBorder="0" applyAlignment="0" applyProtection="0"/>
    <xf numFmtId="0" fontId="63" fillId="37" borderId="0" applyNumberFormat="0" applyBorder="0" applyAlignment="0" applyProtection="0">
      <alignment vertical="center"/>
    </xf>
    <xf numFmtId="0" fontId="86" fillId="6" borderId="0" applyNumberFormat="0" applyBorder="0" applyAlignment="0" applyProtection="0">
      <alignment vertical="center"/>
    </xf>
    <xf numFmtId="0" fontId="68" fillId="38" borderId="0" applyNumberFormat="0" applyBorder="0" applyAlignment="0" applyProtection="0">
      <alignment vertical="center"/>
    </xf>
    <xf numFmtId="0" fontId="0" fillId="0" borderId="0">
      <alignment vertical="center"/>
    </xf>
    <xf numFmtId="0" fontId="41" fillId="0" borderId="0">
      <alignment vertical="center"/>
    </xf>
    <xf numFmtId="0" fontId="0" fillId="0" borderId="0">
      <alignment vertical="center"/>
    </xf>
    <xf numFmtId="0" fontId="41" fillId="0" borderId="0">
      <alignment vertical="center"/>
    </xf>
    <xf numFmtId="0" fontId="87" fillId="0" borderId="23" applyNumberFormat="0" applyFill="0" applyAlignment="0" applyProtection="0">
      <alignment vertical="center"/>
    </xf>
    <xf numFmtId="0" fontId="88" fillId="0" borderId="24" applyNumberFormat="0" applyFill="0" applyAlignment="0" applyProtection="0">
      <alignment vertical="center"/>
    </xf>
    <xf numFmtId="0" fontId="88" fillId="0" borderId="0" applyNumberFormat="0" applyFill="0" applyBorder="0" applyAlignment="0" applyProtection="0">
      <alignment vertical="center"/>
    </xf>
    <xf numFmtId="0" fontId="89" fillId="39" borderId="0" applyNumberFormat="0" applyBorder="0" applyAlignment="0" applyProtection="0">
      <alignment vertical="center"/>
    </xf>
    <xf numFmtId="0" fontId="0" fillId="0" borderId="0">
      <alignment vertical="center"/>
    </xf>
    <xf numFmtId="0" fontId="0" fillId="0" borderId="0"/>
    <xf numFmtId="0" fontId="90" fillId="0" borderId="0">
      <alignment vertical="center"/>
    </xf>
    <xf numFmtId="41" fontId="0" fillId="0" borderId="0" applyFont="0" applyFill="0" applyBorder="0" applyAlignment="0" applyProtection="0">
      <alignment vertical="center"/>
    </xf>
    <xf numFmtId="0" fontId="41" fillId="0" borderId="0"/>
    <xf numFmtId="0" fontId="41" fillId="0" borderId="0"/>
    <xf numFmtId="0" fontId="41" fillId="0" borderId="0"/>
    <xf numFmtId="0" fontId="0" fillId="0" borderId="0">
      <alignment vertical="center"/>
    </xf>
    <xf numFmtId="0" fontId="91" fillId="40" borderId="13" applyNumberFormat="0" applyAlignment="0" applyProtection="0">
      <alignment vertical="center"/>
    </xf>
    <xf numFmtId="0" fontId="3" fillId="0" borderId="0">
      <alignment vertical="center"/>
    </xf>
    <xf numFmtId="0" fontId="41" fillId="0" borderId="0"/>
    <xf numFmtId="0" fontId="42" fillId="0" borderId="0"/>
    <xf numFmtId="0" fontId="41" fillId="0" borderId="0">
      <alignment vertical="center"/>
    </xf>
    <xf numFmtId="0" fontId="41" fillId="0" borderId="0">
      <alignment vertical="center"/>
    </xf>
    <xf numFmtId="0" fontId="41" fillId="0" borderId="0"/>
    <xf numFmtId="0" fontId="0" fillId="0" borderId="0">
      <alignment vertical="center"/>
    </xf>
    <xf numFmtId="0" fontId="0" fillId="0" borderId="0"/>
    <xf numFmtId="0" fontId="41" fillId="0" borderId="0"/>
    <xf numFmtId="0" fontId="41" fillId="0" borderId="0"/>
    <xf numFmtId="0" fontId="0" fillId="0" borderId="0">
      <alignment vertical="center"/>
    </xf>
    <xf numFmtId="0" fontId="41" fillId="0" borderId="0"/>
    <xf numFmtId="0" fontId="0" fillId="0" borderId="0">
      <alignment vertical="center"/>
    </xf>
    <xf numFmtId="0" fontId="43" fillId="0" borderId="0"/>
    <xf numFmtId="0" fontId="3" fillId="0" borderId="0">
      <alignment vertical="center"/>
    </xf>
    <xf numFmtId="0" fontId="41" fillId="41" borderId="25" applyNumberFormat="0" applyFont="0" applyAlignment="0" applyProtection="0">
      <alignment vertical="center"/>
    </xf>
    <xf numFmtId="0" fontId="3" fillId="0" borderId="0">
      <alignment vertical="center"/>
    </xf>
    <xf numFmtId="0" fontId="42" fillId="0" borderId="0"/>
    <xf numFmtId="0" fontId="92" fillId="42" borderId="0" applyNumberFormat="0" applyBorder="0" applyAlignment="0" applyProtection="0">
      <alignment vertical="center"/>
    </xf>
    <xf numFmtId="0" fontId="93" fillId="0" borderId="26" applyNumberFormat="0" applyFill="0" applyAlignment="0" applyProtection="0">
      <alignment vertical="center"/>
    </xf>
    <xf numFmtId="0" fontId="94" fillId="43" borderId="27" applyNumberFormat="0" applyAlignment="0" applyProtection="0">
      <alignment vertical="center"/>
    </xf>
    <xf numFmtId="0" fontId="9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28" applyNumberFormat="0" applyFill="0" applyAlignment="0" applyProtection="0">
      <alignment vertical="center"/>
    </xf>
    <xf numFmtId="43" fontId="0" fillId="0" borderId="0" applyFont="0" applyFill="0" applyBorder="0" applyAlignment="0" applyProtection="0">
      <alignment vertical="center"/>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alignment vertical="center"/>
    </xf>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alignment vertical="center"/>
    </xf>
    <xf numFmtId="0" fontId="42" fillId="0" borderId="0"/>
  </cellStyleXfs>
  <cellXfs count="494">
    <xf numFmtId="0" fontId="0" fillId="0" borderId="0" xfId="0">
      <alignment vertical="center"/>
    </xf>
    <xf numFmtId="0" fontId="1" fillId="0" borderId="0" xfId="95" applyFont="1">
      <alignment vertical="center"/>
    </xf>
    <xf numFmtId="0" fontId="2" fillId="0" borderId="0" xfId="95" applyFont="1">
      <alignment vertical="center"/>
    </xf>
    <xf numFmtId="0" fontId="3" fillId="0" borderId="0" xfId="95">
      <alignment vertical="center"/>
    </xf>
    <xf numFmtId="0" fontId="4" fillId="0" borderId="0" xfId="72" applyFont="1" applyFill="1" applyAlignment="1">
      <alignment horizontal="left" vertical="center"/>
    </xf>
    <xf numFmtId="0" fontId="5" fillId="0" borderId="0" xfId="95" applyFont="1" applyBorder="1" applyAlignment="1">
      <alignment horizontal="center" vertical="center" wrapText="1"/>
    </xf>
    <xf numFmtId="0" fontId="6" fillId="0" borderId="0" xfId="95" applyFont="1" applyBorder="1" applyAlignment="1">
      <alignment horizontal="right" vertical="center" wrapText="1"/>
    </xf>
    <xf numFmtId="0" fontId="6" fillId="0" borderId="1" xfId="95" applyFont="1" applyBorder="1" applyAlignment="1">
      <alignment horizontal="center" vertical="center" wrapText="1"/>
    </xf>
    <xf numFmtId="0" fontId="7" fillId="0" borderId="1" xfId="95" applyFont="1" applyBorder="1" applyAlignment="1">
      <alignment horizontal="center" vertical="center" wrapText="1"/>
    </xf>
    <xf numFmtId="0" fontId="8" fillId="0" borderId="1" xfId="95" applyFont="1" applyBorder="1" applyAlignment="1">
      <alignment horizontal="center" vertical="center" wrapText="1"/>
    </xf>
    <xf numFmtId="0" fontId="7" fillId="0" borderId="1" xfId="95" applyFont="1" applyBorder="1" applyAlignment="1">
      <alignment horizontal="left" vertical="center" wrapText="1"/>
    </xf>
    <xf numFmtId="0" fontId="9" fillId="0" borderId="0" xfId="95" applyFont="1" applyBorder="1" applyAlignment="1">
      <alignment vertical="center" wrapText="1"/>
    </xf>
    <xf numFmtId="0" fontId="1" fillId="0" borderId="0" xfId="81" applyFont="1">
      <alignment vertical="center"/>
    </xf>
    <xf numFmtId="0" fontId="2" fillId="0" borderId="0" xfId="81" applyFont="1">
      <alignment vertical="center"/>
    </xf>
    <xf numFmtId="0" fontId="10" fillId="0" borderId="0" xfId="81" applyFont="1">
      <alignment vertical="center"/>
    </xf>
    <xf numFmtId="0" fontId="3" fillId="0" borderId="0" xfId="81">
      <alignment vertical="center"/>
    </xf>
    <xf numFmtId="0" fontId="6" fillId="0" borderId="0" xfId="81" applyFont="1" applyBorder="1" applyAlignment="1">
      <alignment horizontal="left" vertical="center" wrapText="1"/>
    </xf>
    <xf numFmtId="0" fontId="11" fillId="0" borderId="0" xfId="81" applyFont="1" applyBorder="1" applyAlignment="1">
      <alignment horizontal="left" vertical="center" wrapText="1"/>
    </xf>
    <xf numFmtId="0" fontId="5" fillId="0" borderId="0" xfId="81" applyFont="1" applyBorder="1" applyAlignment="1">
      <alignment horizontal="center" vertical="center" wrapText="1"/>
    </xf>
    <xf numFmtId="0" fontId="6" fillId="0" borderId="0" xfId="81" applyFont="1" applyBorder="1" applyAlignment="1">
      <alignment horizontal="right" vertical="center" wrapText="1"/>
    </xf>
    <xf numFmtId="0" fontId="6" fillId="0" borderId="1" xfId="81" applyFont="1" applyBorder="1" applyAlignment="1">
      <alignment horizontal="center" vertical="center" wrapText="1"/>
    </xf>
    <xf numFmtId="0" fontId="12" fillId="0" borderId="1" xfId="81" applyFont="1" applyBorder="1" applyAlignment="1">
      <alignment horizontal="center" vertical="center" wrapText="1"/>
    </xf>
    <xf numFmtId="0" fontId="13" fillId="0" borderId="1" xfId="81" applyFont="1" applyBorder="1" applyAlignment="1">
      <alignment vertical="center" wrapText="1"/>
    </xf>
    <xf numFmtId="0" fontId="13" fillId="0" borderId="1" xfId="81" applyFont="1" applyBorder="1" applyAlignment="1">
      <alignment horizontal="center" vertical="center" wrapText="1"/>
    </xf>
    <xf numFmtId="176" fontId="13" fillId="0" borderId="1" xfId="81" applyNumberFormat="1" applyFont="1" applyBorder="1" applyAlignment="1">
      <alignment vertical="center" wrapText="1"/>
    </xf>
    <xf numFmtId="0" fontId="14" fillId="0" borderId="1" xfId="81" applyFont="1" applyBorder="1">
      <alignment vertical="center"/>
    </xf>
    <xf numFmtId="0" fontId="9" fillId="0" borderId="0" xfId="81" applyFont="1" applyBorder="1" applyAlignment="1">
      <alignment vertical="center" wrapText="1"/>
    </xf>
    <xf numFmtId="0" fontId="1" fillId="0" borderId="0" xfId="97" applyFont="1">
      <alignment vertical="center"/>
    </xf>
    <xf numFmtId="0" fontId="2" fillId="0" borderId="0" xfId="97" applyFont="1">
      <alignment vertical="center"/>
    </xf>
    <xf numFmtId="0" fontId="10" fillId="0" borderId="0" xfId="97" applyFont="1">
      <alignment vertical="center"/>
    </xf>
    <xf numFmtId="0" fontId="3" fillId="0" borderId="0" xfId="97">
      <alignment vertical="center"/>
    </xf>
    <xf numFmtId="0" fontId="6" fillId="0" borderId="0" xfId="97" applyFont="1" applyBorder="1" applyAlignment="1">
      <alignment horizontal="left" vertical="center" wrapText="1"/>
    </xf>
    <xf numFmtId="0" fontId="5" fillId="0" borderId="0" xfId="97" applyFont="1" applyBorder="1" applyAlignment="1">
      <alignment horizontal="center" vertical="center" wrapText="1"/>
    </xf>
    <xf numFmtId="0" fontId="6" fillId="0" borderId="0" xfId="97" applyFont="1" applyBorder="1" applyAlignment="1">
      <alignment horizontal="right" vertical="center" wrapText="1"/>
    </xf>
    <xf numFmtId="0" fontId="6" fillId="0" borderId="1" xfId="97" applyFont="1" applyBorder="1" applyAlignment="1">
      <alignment horizontal="center" vertical="center" wrapText="1"/>
    </xf>
    <xf numFmtId="0" fontId="12" fillId="0" borderId="1" xfId="97" applyFont="1" applyBorder="1" applyAlignment="1">
      <alignment horizontal="center" vertical="center" wrapText="1"/>
    </xf>
    <xf numFmtId="0" fontId="13" fillId="0" borderId="1" xfId="97" applyFont="1" applyBorder="1" applyAlignment="1">
      <alignment horizontal="left" vertical="center" wrapText="1"/>
    </xf>
    <xf numFmtId="0" fontId="13" fillId="0" borderId="1" xfId="97" applyFont="1" applyBorder="1" applyAlignment="1">
      <alignment horizontal="center" vertical="center" wrapText="1"/>
    </xf>
    <xf numFmtId="177" fontId="13" fillId="0" borderId="1" xfId="97" applyNumberFormat="1" applyFont="1" applyFill="1" applyBorder="1" applyAlignment="1">
      <alignment horizontal="center" vertical="center" wrapText="1"/>
    </xf>
    <xf numFmtId="179" fontId="13" fillId="0" borderId="1" xfId="97" applyNumberFormat="1" applyFont="1" applyBorder="1" applyAlignment="1">
      <alignment horizontal="right" vertical="center" wrapText="1"/>
    </xf>
    <xf numFmtId="177" fontId="13" fillId="0" borderId="1" xfId="97" applyNumberFormat="1" applyFont="1" applyBorder="1" applyAlignment="1">
      <alignment horizontal="center" vertical="center" wrapText="1"/>
    </xf>
    <xf numFmtId="0" fontId="14" fillId="0" borderId="1" xfId="97" applyFont="1" applyBorder="1">
      <alignment vertical="center"/>
    </xf>
    <xf numFmtId="0" fontId="9" fillId="0" borderId="0" xfId="97" applyFont="1" applyBorder="1" applyAlignment="1">
      <alignment vertical="center" wrapText="1"/>
    </xf>
    <xf numFmtId="0" fontId="6" fillId="0" borderId="0" xfId="97" applyFont="1" applyBorder="1" applyAlignment="1">
      <alignment vertical="center" wrapText="1"/>
    </xf>
    <xf numFmtId="0" fontId="15" fillId="0" borderId="0" xfId="97" applyFont="1" applyBorder="1" applyAlignment="1">
      <alignment horizontal="center" vertical="center" wrapText="1"/>
    </xf>
    <xf numFmtId="0" fontId="16" fillId="0" borderId="0" xfId="97" applyFont="1" applyBorder="1" applyAlignment="1">
      <alignment vertical="center" wrapText="1"/>
    </xf>
    <xf numFmtId="0" fontId="13" fillId="0" borderId="1" xfId="97" applyFont="1" applyBorder="1" applyAlignment="1">
      <alignment vertical="center" wrapText="1"/>
    </xf>
    <xf numFmtId="180" fontId="13" fillId="2" borderId="1" xfId="0" applyNumberFormat="1" applyFont="1" applyFill="1" applyBorder="1" applyAlignment="1" applyProtection="1">
      <alignment vertical="center"/>
    </xf>
    <xf numFmtId="179" fontId="13" fillId="0" borderId="1" xfId="97" applyNumberFormat="1" applyFont="1" applyBorder="1" applyAlignment="1">
      <alignment vertical="center" wrapText="1"/>
    </xf>
    <xf numFmtId="0" fontId="17" fillId="0" borderId="0" xfId="97" applyFont="1">
      <alignment vertical="center"/>
    </xf>
    <xf numFmtId="180" fontId="3" fillId="0" borderId="0" xfId="97" applyNumberFormat="1">
      <alignment vertical="center"/>
    </xf>
    <xf numFmtId="0" fontId="18" fillId="0" borderId="0" xfId="97" applyFont="1" applyBorder="1" applyAlignment="1">
      <alignment vertical="center" wrapText="1"/>
    </xf>
    <xf numFmtId="0" fontId="6" fillId="0" borderId="0" xfId="97" applyFont="1" applyAlignment="1">
      <alignment horizontal="right" vertical="center" wrapText="1"/>
    </xf>
    <xf numFmtId="0" fontId="6" fillId="0" borderId="1" xfId="97" applyFont="1" applyFill="1" applyBorder="1" applyAlignment="1">
      <alignment horizontal="center" vertical="center" wrapText="1"/>
    </xf>
    <xf numFmtId="0" fontId="19" fillId="0" borderId="1" xfId="97" applyFont="1" applyBorder="1" applyAlignment="1">
      <alignment horizontal="center" vertical="center" wrapText="1"/>
    </xf>
    <xf numFmtId="0" fontId="14" fillId="0" borderId="1" xfId="97" applyFont="1" applyBorder="1" applyAlignment="1">
      <alignment horizontal="left" vertical="center" indent="1"/>
    </xf>
    <xf numFmtId="180" fontId="14" fillId="0" borderId="1" xfId="97" applyNumberFormat="1" applyFont="1" applyFill="1" applyBorder="1" applyAlignment="1">
      <alignment horizontal="center" vertical="center"/>
    </xf>
    <xf numFmtId="180" fontId="20" fillId="0" borderId="1" xfId="0" applyNumberFormat="1" applyFont="1" applyFill="1" applyBorder="1" applyAlignment="1">
      <alignment horizontal="center" vertical="center" wrapText="1"/>
    </xf>
    <xf numFmtId="0" fontId="21" fillId="0" borderId="0" xfId="46" applyFont="1" applyFill="1" applyAlignment="1"/>
    <xf numFmtId="0" fontId="9" fillId="0" borderId="0" xfId="46" applyFont="1" applyFill="1" applyAlignment="1"/>
    <xf numFmtId="0" fontId="0" fillId="0" borderId="0" xfId="46" applyFill="1" applyAlignment="1"/>
    <xf numFmtId="181" fontId="0" fillId="0" borderId="0" xfId="46" applyNumberFormat="1" applyFill="1" applyAlignment="1">
      <alignment horizontal="center" vertical="center"/>
    </xf>
    <xf numFmtId="182" fontId="0" fillId="0" borderId="0" xfId="46" applyNumberFormat="1" applyFill="1" applyAlignment="1"/>
    <xf numFmtId="181" fontId="0" fillId="0" borderId="0" xfId="46" applyNumberFormat="1" applyFill="1" applyAlignment="1"/>
    <xf numFmtId="0" fontId="4" fillId="2" borderId="0" xfId="72" applyFont="1" applyFill="1" applyAlignment="1">
      <alignment horizontal="left" vertical="center"/>
    </xf>
    <xf numFmtId="182" fontId="0" fillId="2" borderId="0" xfId="46" applyNumberFormat="1" applyFill="1" applyAlignment="1"/>
    <xf numFmtId="181" fontId="0" fillId="2" borderId="0" xfId="46" applyNumberFormat="1" applyFill="1" applyAlignment="1"/>
    <xf numFmtId="0" fontId="22" fillId="2" borderId="0" xfId="72" applyFont="1" applyFill="1" applyAlignment="1">
      <alignment horizontal="center" vertical="center"/>
    </xf>
    <xf numFmtId="0" fontId="0" fillId="2" borderId="0" xfId="46" applyFill="1" applyBorder="1">
      <alignment vertical="center"/>
    </xf>
    <xf numFmtId="181" fontId="23" fillId="2" borderId="0" xfId="46" applyNumberFormat="1" applyFont="1" applyFill="1" applyAlignment="1">
      <alignment horizontal="center" vertical="center"/>
    </xf>
    <xf numFmtId="182" fontId="21" fillId="2" borderId="0" xfId="46" applyNumberFormat="1" applyFont="1" applyFill="1" applyAlignment="1"/>
    <xf numFmtId="0" fontId="4" fillId="2" borderId="0" xfId="46" applyFont="1" applyFill="1" applyBorder="1" applyAlignment="1">
      <alignment horizontal="right" vertical="center"/>
    </xf>
    <xf numFmtId="0" fontId="24" fillId="2" borderId="1" xfId="86" applyFont="1" applyFill="1" applyBorder="1" applyAlignment="1">
      <alignment horizontal="center" vertical="center"/>
    </xf>
    <xf numFmtId="181" fontId="24" fillId="2" borderId="1" xfId="86" applyNumberFormat="1" applyFont="1" applyFill="1" applyBorder="1" applyAlignment="1">
      <alignment horizontal="center" vertical="center"/>
    </xf>
    <xf numFmtId="183" fontId="13" fillId="2" borderId="1" xfId="0" applyNumberFormat="1" applyFont="1" applyFill="1" applyBorder="1" applyAlignment="1" applyProtection="1">
      <alignment vertical="center"/>
    </xf>
    <xf numFmtId="0" fontId="24" fillId="2" borderId="1" xfId="46" applyFont="1" applyFill="1" applyBorder="1" applyAlignment="1">
      <alignment vertical="center"/>
    </xf>
    <xf numFmtId="182" fontId="24" fillId="2" borderId="1" xfId="46" applyNumberFormat="1" applyFont="1" applyFill="1" applyBorder="1" applyAlignment="1">
      <alignment vertical="center"/>
    </xf>
    <xf numFmtId="3" fontId="13" fillId="2" borderId="1" xfId="0" applyNumberFormat="1" applyFont="1" applyFill="1" applyBorder="1" applyAlignment="1" applyProtection="1">
      <alignment vertical="center"/>
    </xf>
    <xf numFmtId="3" fontId="13" fillId="0" borderId="1" xfId="0" applyNumberFormat="1" applyFont="1" applyFill="1" applyBorder="1" applyAlignment="1" applyProtection="1">
      <alignment vertical="center" wrapText="1"/>
    </xf>
    <xf numFmtId="3" fontId="13" fillId="0" borderId="1" xfId="0" applyNumberFormat="1" applyFont="1" applyFill="1" applyBorder="1" applyAlignment="1" applyProtection="1">
      <alignment horizontal="left" vertical="center" wrapText="1"/>
    </xf>
    <xf numFmtId="0" fontId="20" fillId="2" borderId="1" xfId="46" applyFont="1" applyFill="1" applyBorder="1" applyAlignment="1">
      <alignment vertical="center"/>
    </xf>
    <xf numFmtId="183" fontId="13" fillId="2" borderId="1" xfId="75" applyNumberFormat="1" applyFont="1" applyFill="1" applyBorder="1" applyAlignment="1">
      <alignment horizontal="right" vertical="center"/>
    </xf>
    <xf numFmtId="0" fontId="9" fillId="0" borderId="0" xfId="46" applyFont="1" applyFill="1" applyBorder="1" applyAlignment="1"/>
    <xf numFmtId="0" fontId="13" fillId="2" borderId="1" xfId="46" applyFont="1" applyFill="1" applyBorder="1" applyAlignment="1">
      <alignment vertical="center"/>
    </xf>
    <xf numFmtId="0" fontId="13" fillId="2" borderId="2" xfId="46" applyFont="1" applyFill="1" applyBorder="1" applyAlignment="1">
      <alignment vertical="center"/>
    </xf>
    <xf numFmtId="183" fontId="13" fillId="2" borderId="2" xfId="75" applyNumberFormat="1" applyFont="1" applyFill="1" applyBorder="1" applyAlignment="1">
      <alignment horizontal="right" vertical="center"/>
    </xf>
    <xf numFmtId="0" fontId="20" fillId="2" borderId="2" xfId="46" applyFont="1" applyFill="1" applyBorder="1" applyAlignment="1">
      <alignment vertical="center"/>
    </xf>
    <xf numFmtId="183" fontId="20" fillId="2" borderId="2" xfId="46" applyNumberFormat="1" applyFont="1" applyFill="1" applyBorder="1" applyAlignment="1">
      <alignment horizontal="right" vertical="center"/>
    </xf>
    <xf numFmtId="183" fontId="20" fillId="2" borderId="1" xfId="46" applyNumberFormat="1" applyFont="1" applyFill="1" applyBorder="1" applyAlignment="1">
      <alignment horizontal="right" vertical="center"/>
    </xf>
    <xf numFmtId="0" fontId="24" fillId="2" borderId="1" xfId="0" applyFont="1" applyFill="1" applyBorder="1" applyAlignment="1">
      <alignment horizontal="left" vertical="center"/>
    </xf>
    <xf numFmtId="183" fontId="13" fillId="2" borderId="1" xfId="0" applyNumberFormat="1" applyFont="1" applyFill="1" applyBorder="1" applyAlignment="1">
      <alignment horizontal="right" vertical="center"/>
    </xf>
    <xf numFmtId="0" fontId="25" fillId="2" borderId="0" xfId="87" applyFont="1" applyFill="1" applyAlignment="1">
      <alignment horizontal="left" vertical="center" wrapText="1"/>
    </xf>
    <xf numFmtId="3" fontId="13" fillId="2" borderId="1" xfId="0" applyNumberFormat="1" applyFont="1" applyFill="1" applyBorder="1" applyAlignment="1" applyProtection="1">
      <alignment vertical="center" wrapText="1"/>
    </xf>
    <xf numFmtId="0" fontId="9" fillId="0" borderId="0" xfId="0" applyFont="1" applyFill="1" applyAlignment="1"/>
    <xf numFmtId="0" fontId="21" fillId="0" borderId="0" xfId="0" applyFont="1" applyFill="1" applyAlignment="1">
      <alignment vertical="center"/>
    </xf>
    <xf numFmtId="181" fontId="21" fillId="0" borderId="0" xfId="0" applyNumberFormat="1" applyFont="1" applyFill="1" applyAlignment="1"/>
    <xf numFmtId="182" fontId="21" fillId="0" borderId="0" xfId="0" applyNumberFormat="1" applyFont="1" applyFill="1" applyAlignment="1">
      <alignment vertical="center"/>
    </xf>
    <xf numFmtId="181" fontId="26" fillId="0" borderId="0" xfId="0" applyNumberFormat="1" applyFont="1" applyFill="1" applyAlignment="1">
      <alignment horizontal="right"/>
    </xf>
    <xf numFmtId="0" fontId="21" fillId="0" borderId="0" xfId="0" applyFont="1" applyFill="1" applyAlignment="1"/>
    <xf numFmtId="0" fontId="22" fillId="0" borderId="0" xfId="72" applyFont="1" applyFill="1" applyAlignment="1">
      <alignment horizontal="center" vertical="center"/>
    </xf>
    <xf numFmtId="0" fontId="27" fillId="0" borderId="3" xfId="72" applyFont="1" applyFill="1" applyBorder="1" applyAlignment="1">
      <alignment horizontal="center" vertical="center"/>
    </xf>
    <xf numFmtId="184" fontId="28" fillId="0" borderId="0" xfId="0" applyNumberFormat="1" applyFont="1" applyFill="1" applyBorder="1" applyAlignment="1" applyProtection="1">
      <alignment horizontal="right" vertical="center"/>
      <protection locked="0"/>
    </xf>
    <xf numFmtId="0" fontId="6" fillId="0" borderId="1" xfId="0" applyFont="1" applyFill="1" applyBorder="1" applyAlignment="1">
      <alignment horizontal="center" vertical="center"/>
    </xf>
    <xf numFmtId="181" fontId="6" fillId="0" borderId="1" xfId="0" applyNumberFormat="1" applyFont="1" applyFill="1" applyBorder="1" applyAlignment="1">
      <alignment horizontal="center" vertical="center"/>
    </xf>
    <xf numFmtId="3" fontId="19" fillId="0" borderId="1" xfId="0" applyNumberFormat="1" applyFont="1" applyFill="1" applyBorder="1" applyAlignment="1" applyProtection="1">
      <alignment vertical="center"/>
    </xf>
    <xf numFmtId="3" fontId="19" fillId="2" borderId="1" xfId="0" applyNumberFormat="1" applyFont="1" applyFill="1" applyBorder="1" applyAlignment="1" applyProtection="1">
      <alignment vertical="center"/>
    </xf>
    <xf numFmtId="183" fontId="13" fillId="0" borderId="1" xfId="0" applyNumberFormat="1" applyFont="1" applyFill="1" applyBorder="1" applyAlignment="1">
      <alignment horizontal="right" vertical="center"/>
    </xf>
    <xf numFmtId="183" fontId="13" fillId="2" borderId="1" xfId="9" applyNumberFormat="1" applyFont="1" applyFill="1" applyBorder="1" applyAlignment="1" applyProtection="1">
      <alignment vertical="center"/>
    </xf>
    <xf numFmtId="3" fontId="13" fillId="2" borderId="1" xfId="0" applyNumberFormat="1" applyFont="1" applyFill="1" applyBorder="1" applyAlignment="1" applyProtection="1">
      <alignment horizontal="left" vertical="center" wrapText="1"/>
    </xf>
    <xf numFmtId="183" fontId="13" fillId="0" borderId="1" xfId="9" applyNumberFormat="1" applyFont="1" applyFill="1" applyBorder="1" applyAlignment="1" applyProtection="1">
      <alignment vertical="center"/>
    </xf>
    <xf numFmtId="0" fontId="13" fillId="0" borderId="1" xfId="0" applyFont="1" applyFill="1" applyBorder="1" applyAlignment="1">
      <alignment vertical="center" wrapText="1"/>
    </xf>
    <xf numFmtId="0" fontId="13" fillId="0" borderId="1" xfId="0" applyFont="1" applyFill="1" applyBorder="1" applyAlignment="1">
      <alignment vertical="center"/>
    </xf>
    <xf numFmtId="183" fontId="13" fillId="0" borderId="1" xfId="0" applyNumberFormat="1" applyFont="1" applyFill="1" applyBorder="1" applyAlignment="1"/>
    <xf numFmtId="0" fontId="25" fillId="0" borderId="0" xfId="87" applyFont="1" applyFill="1" applyAlignment="1">
      <alignment horizontal="left" vertical="center" wrapText="1"/>
    </xf>
    <xf numFmtId="0" fontId="29" fillId="0" borderId="0" xfId="72" applyFont="1" applyFill="1" applyAlignment="1">
      <alignment horizontal="center" vertical="center"/>
    </xf>
    <xf numFmtId="0" fontId="30" fillId="0" borderId="3" xfId="72" applyFont="1" applyFill="1" applyBorder="1" applyAlignment="1">
      <alignment horizontal="center" vertical="center"/>
    </xf>
    <xf numFmtId="0" fontId="21" fillId="3" borderId="0" xfId="0" applyFont="1" applyFill="1" applyAlignment="1"/>
    <xf numFmtId="0" fontId="6" fillId="0" borderId="1" xfId="0" applyFont="1" applyFill="1" applyBorder="1" applyAlignment="1">
      <alignment horizontal="center" vertical="center" wrapText="1"/>
    </xf>
    <xf numFmtId="182" fontId="19" fillId="0" borderId="1" xfId="0" applyNumberFormat="1" applyFont="1" applyFill="1" applyBorder="1" applyAlignment="1">
      <alignment vertical="center"/>
    </xf>
    <xf numFmtId="183" fontId="13" fillId="0" borderId="1" xfId="9" applyNumberFormat="1" applyFont="1" applyFill="1" applyBorder="1" applyAlignment="1">
      <alignment horizontal="right" vertical="center"/>
    </xf>
    <xf numFmtId="0" fontId="9" fillId="4" borderId="1" xfId="0" applyNumberFormat="1" applyFont="1" applyFill="1" applyBorder="1" applyAlignment="1" applyProtection="1">
      <alignment horizontal="left" vertical="center"/>
    </xf>
    <xf numFmtId="0" fontId="31" fillId="0" borderId="1" xfId="0" applyNumberFormat="1" applyFont="1" applyFill="1" applyBorder="1" applyAlignment="1" applyProtection="1">
      <alignment horizontal="left" vertical="center"/>
    </xf>
    <xf numFmtId="183" fontId="9" fillId="0" borderId="1" xfId="9" applyNumberFormat="1" applyFont="1" applyFill="1" applyBorder="1" applyAlignment="1">
      <alignment horizontal="right" vertical="center"/>
    </xf>
    <xf numFmtId="0" fontId="9" fillId="0" borderId="1"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left" vertical="center"/>
    </xf>
    <xf numFmtId="0" fontId="31"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183" fontId="21" fillId="0" borderId="0" xfId="0" applyNumberFormat="1" applyFont="1" applyFill="1" applyAlignment="1"/>
    <xf numFmtId="0" fontId="25" fillId="0" borderId="0" xfId="87" applyFont="1" applyFill="1" applyAlignment="1">
      <alignment horizontal="left" vertical="center"/>
    </xf>
    <xf numFmtId="183" fontId="9" fillId="0" borderId="0" xfId="9" applyNumberFormat="1" applyFont="1" applyFill="1" applyBorder="1" applyAlignment="1">
      <alignment horizontal="right" vertical="center"/>
    </xf>
    <xf numFmtId="0" fontId="24" fillId="0" borderId="1" xfId="0" applyFont="1" applyFill="1" applyBorder="1" applyAlignment="1">
      <alignment horizontal="center" vertical="center"/>
    </xf>
    <xf numFmtId="183" fontId="24" fillId="0" borderId="1" xfId="0" applyNumberFormat="1" applyFont="1" applyFill="1" applyBorder="1" applyAlignment="1">
      <alignment horizontal="center" vertical="center"/>
    </xf>
    <xf numFmtId="0" fontId="24" fillId="0" borderId="1" xfId="0" applyFont="1" applyFill="1" applyBorder="1" applyAlignment="1">
      <alignment horizontal="left" vertical="center"/>
    </xf>
    <xf numFmtId="183" fontId="24" fillId="0" borderId="1" xfId="0" applyNumberFormat="1" applyFont="1" applyFill="1" applyBorder="1" applyAlignment="1">
      <alignment vertical="center"/>
    </xf>
    <xf numFmtId="3" fontId="13" fillId="0" borderId="1" xfId="0" applyNumberFormat="1" applyFont="1" applyFill="1" applyBorder="1" applyAlignment="1" applyProtection="1">
      <alignment vertical="center"/>
    </xf>
    <xf numFmtId="183" fontId="13" fillId="0" borderId="1" xfId="0" applyNumberFormat="1" applyFont="1" applyFill="1" applyBorder="1" applyAlignment="1" applyProtection="1">
      <alignment vertical="center"/>
    </xf>
    <xf numFmtId="0" fontId="32" fillId="0" borderId="0" xfId="0" applyFont="1" applyFill="1" applyAlignment="1">
      <alignment vertical="center"/>
    </xf>
    <xf numFmtId="183" fontId="24"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183" fontId="13" fillId="0" borderId="1" xfId="82" applyNumberFormat="1" applyFont="1" applyFill="1" applyBorder="1" applyAlignment="1">
      <alignment vertical="center"/>
    </xf>
    <xf numFmtId="183" fontId="13" fillId="0" borderId="1" xfId="0" applyNumberFormat="1" applyFont="1" applyFill="1" applyBorder="1" applyAlignment="1">
      <alignment horizontal="left" vertical="center"/>
    </xf>
    <xf numFmtId="0" fontId="14" fillId="0" borderId="1" xfId="64" applyFont="1" applyFill="1" applyBorder="1">
      <alignment vertical="center"/>
    </xf>
    <xf numFmtId="183" fontId="14" fillId="0" borderId="1" xfId="64" applyNumberFormat="1" applyFont="1" applyFill="1" applyBorder="1">
      <alignment vertical="center"/>
    </xf>
    <xf numFmtId="0" fontId="14" fillId="0" borderId="1" xfId="64" applyFont="1" applyFill="1" applyBorder="1" applyAlignment="1">
      <alignment vertical="center" wrapText="1"/>
    </xf>
    <xf numFmtId="183" fontId="14" fillId="0" borderId="1" xfId="64" applyNumberFormat="1" applyFont="1" applyFill="1" applyBorder="1" applyAlignment="1">
      <alignment vertical="center" wrapText="1"/>
    </xf>
    <xf numFmtId="0" fontId="25" fillId="0" borderId="0" xfId="87" applyFont="1" applyFill="1" applyBorder="1" applyAlignment="1">
      <alignment horizontal="left" vertical="center" wrapText="1"/>
    </xf>
    <xf numFmtId="0" fontId="0" fillId="0" borderId="0" xfId="87" applyFill="1">
      <alignment vertical="center"/>
    </xf>
    <xf numFmtId="0" fontId="28" fillId="0" borderId="0" xfId="72" applyFont="1" applyFill="1" applyBorder="1" applyAlignment="1">
      <alignment horizontal="center" vertical="center"/>
    </xf>
    <xf numFmtId="0" fontId="11" fillId="0" borderId="0" xfId="72" applyFont="1" applyFill="1" applyBorder="1" applyAlignment="1">
      <alignment horizontal="right" vertical="center"/>
    </xf>
    <xf numFmtId="184" fontId="33" fillId="0" borderId="0" xfId="0" applyNumberFormat="1" applyFont="1" applyFill="1" applyBorder="1" applyAlignment="1" applyProtection="1">
      <alignment horizontal="right" vertical="center"/>
      <protection locked="0"/>
    </xf>
    <xf numFmtId="14" fontId="6" fillId="0" borderId="1" xfId="83" applyNumberFormat="1" applyFont="1" applyFill="1" applyBorder="1" applyAlignment="1" applyProtection="1">
      <alignment horizontal="center" vertical="center"/>
      <protection locked="0"/>
    </xf>
    <xf numFmtId="181" fontId="4" fillId="0" borderId="1" xfId="83" applyNumberFormat="1" applyFont="1" applyFill="1" applyBorder="1" applyAlignment="1" applyProtection="1">
      <alignment horizontal="center" vertical="center" wrapText="1"/>
      <protection locked="0"/>
    </xf>
    <xf numFmtId="0" fontId="24" fillId="0" borderId="1" xfId="89" applyFont="1" applyFill="1" applyBorder="1" applyAlignment="1">
      <alignment vertical="center"/>
    </xf>
    <xf numFmtId="178" fontId="20" fillId="0" borderId="1" xfId="9" applyNumberFormat="1" applyFont="1" applyFill="1" applyBorder="1">
      <alignment vertical="center"/>
    </xf>
    <xf numFmtId="0" fontId="34" fillId="0" borderId="1" xfId="72" applyFont="1" applyFill="1" applyBorder="1">
      <alignment vertical="center"/>
    </xf>
    <xf numFmtId="183" fontId="20" fillId="0" borderId="1" xfId="9" applyNumberFormat="1" applyFont="1" applyFill="1" applyBorder="1">
      <alignment vertical="center"/>
    </xf>
    <xf numFmtId="0" fontId="20" fillId="0" borderId="1" xfId="72" applyFont="1" applyFill="1" applyBorder="1">
      <alignment vertical="center"/>
    </xf>
    <xf numFmtId="183" fontId="13" fillId="0" borderId="1" xfId="89" applyNumberFormat="1" applyFont="1" applyFill="1" applyBorder="1"/>
    <xf numFmtId="183" fontId="20" fillId="0" borderId="1" xfId="72" applyNumberFormat="1" applyFont="1" applyFill="1" applyBorder="1">
      <alignment vertical="center"/>
    </xf>
    <xf numFmtId="0" fontId="25" fillId="2" borderId="4" xfId="87" applyFont="1" applyFill="1" applyBorder="1" applyAlignment="1">
      <alignment horizontal="left" vertical="center" wrapText="1"/>
    </xf>
    <xf numFmtId="0" fontId="35" fillId="0" borderId="0" xfId="0" applyFont="1" applyFill="1">
      <alignment vertical="center"/>
    </xf>
    <xf numFmtId="0" fontId="36" fillId="0" borderId="0" xfId="0" applyFont="1" applyFill="1">
      <alignment vertical="center"/>
    </xf>
    <xf numFmtId="0" fontId="6" fillId="0" borderId="0" xfId="72" applyFont="1" applyFill="1" applyBorder="1" applyAlignment="1">
      <alignment horizontal="center" vertical="center"/>
    </xf>
    <xf numFmtId="0" fontId="19" fillId="0" borderId="5" xfId="89" applyFont="1" applyFill="1" applyBorder="1" applyAlignment="1">
      <alignment vertical="center"/>
    </xf>
    <xf numFmtId="183" fontId="13" fillId="0" borderId="1" xfId="13" applyNumberFormat="1" applyFont="1" applyFill="1" applyBorder="1" applyAlignment="1" applyProtection="1">
      <alignment horizontal="right" vertical="center"/>
    </xf>
    <xf numFmtId="0" fontId="20" fillId="0" borderId="5" xfId="0" applyFont="1" applyBorder="1" applyAlignment="1">
      <alignment vertical="center"/>
    </xf>
    <xf numFmtId="183" fontId="13" fillId="0" borderId="1" xfId="13" applyNumberFormat="1" applyFont="1" applyFill="1" applyBorder="1" applyAlignment="1">
      <alignment horizontal="right" vertical="center"/>
    </xf>
    <xf numFmtId="0" fontId="9" fillId="0" borderId="0" xfId="89" applyFont="1" applyFill="1"/>
    <xf numFmtId="0" fontId="21" fillId="0" borderId="0" xfId="89" applyFont="1" applyFill="1"/>
    <xf numFmtId="183" fontId="21" fillId="0" borderId="0" xfId="89" applyNumberFormat="1" applyFont="1" applyFill="1"/>
    <xf numFmtId="0" fontId="4" fillId="0" borderId="0" xfId="72" applyFont="1" applyFill="1" applyAlignment="1">
      <alignment vertical="center"/>
    </xf>
    <xf numFmtId="183" fontId="4" fillId="0" borderId="0" xfId="72" applyNumberFormat="1" applyFont="1" applyFill="1" applyAlignment="1">
      <alignment vertical="center"/>
    </xf>
    <xf numFmtId="183" fontId="22" fillId="0" borderId="0" xfId="72" applyNumberFormat="1" applyFont="1" applyFill="1" applyAlignment="1">
      <alignment horizontal="center" vertical="center"/>
    </xf>
    <xf numFmtId="0" fontId="28" fillId="0" borderId="0" xfId="89" applyFont="1" applyFill="1"/>
    <xf numFmtId="183" fontId="33" fillId="0" borderId="0" xfId="72" applyNumberFormat="1" applyFont="1" applyFill="1" applyBorder="1" applyAlignment="1">
      <alignment horizontal="right" vertical="center"/>
    </xf>
    <xf numFmtId="0" fontId="6" fillId="0" borderId="1" xfId="89" applyFont="1" applyFill="1" applyBorder="1" applyAlignment="1">
      <alignment horizontal="center" vertical="center"/>
    </xf>
    <xf numFmtId="183" fontId="6" fillId="0" borderId="1" xfId="89" applyNumberFormat="1" applyFont="1" applyFill="1" applyBorder="1" applyAlignment="1">
      <alignment horizontal="center" vertical="center"/>
    </xf>
    <xf numFmtId="0" fontId="37" fillId="0" borderId="1" xfId="72" applyFont="1" applyFill="1" applyBorder="1">
      <alignment vertical="center"/>
    </xf>
    <xf numFmtId="0" fontId="0" fillId="0" borderId="0" xfId="0" applyFill="1" applyAlignment="1">
      <alignment vertical="center"/>
    </xf>
    <xf numFmtId="0" fontId="38" fillId="0" borderId="4" xfId="66" applyFont="1" applyFill="1" applyBorder="1" applyAlignment="1">
      <alignment horizontal="left" vertical="center" wrapText="1"/>
    </xf>
    <xf numFmtId="0" fontId="0" fillId="0" borderId="0" xfId="66" applyFont="1" applyFill="1" applyBorder="1" applyAlignment="1">
      <alignment horizontal="center" vertical="center" wrapText="1"/>
    </xf>
    <xf numFmtId="183" fontId="0" fillId="0" borderId="0" xfId="66" applyNumberFormat="1" applyFont="1" applyFill="1" applyBorder="1" applyAlignment="1">
      <alignment horizontal="center" vertical="center" wrapText="1"/>
    </xf>
    <xf numFmtId="181" fontId="21" fillId="0" borderId="0" xfId="89" applyNumberFormat="1" applyFont="1" applyFill="1" applyAlignment="1">
      <alignment horizontal="right"/>
    </xf>
    <xf numFmtId="183" fontId="21" fillId="0" borderId="0" xfId="89" applyNumberFormat="1" applyFont="1" applyFill="1" applyAlignment="1">
      <alignment horizontal="right"/>
    </xf>
    <xf numFmtId="0" fontId="33" fillId="0" borderId="3" xfId="72" applyFont="1" applyFill="1" applyBorder="1" applyAlignment="1">
      <alignment vertical="center"/>
    </xf>
    <xf numFmtId="0" fontId="6" fillId="0" borderId="1" xfId="89" applyFont="1" applyFill="1" applyBorder="1" applyAlignment="1">
      <alignment horizontal="left" vertical="center"/>
    </xf>
    <xf numFmtId="0" fontId="39" fillId="0" borderId="0" xfId="89" applyFont="1" applyFill="1"/>
    <xf numFmtId="0" fontId="20" fillId="2" borderId="1" xfId="72" applyFont="1" applyFill="1" applyBorder="1">
      <alignment vertical="center"/>
    </xf>
    <xf numFmtId="0" fontId="34" fillId="2" borderId="1" xfId="72" applyFont="1" applyFill="1" applyBorder="1">
      <alignment vertical="center"/>
    </xf>
    <xf numFmtId="183" fontId="20" fillId="0" borderId="1" xfId="72" applyNumberFormat="1" applyFont="1" applyFill="1" applyBorder="1" applyAlignment="1">
      <alignment vertical="center"/>
    </xf>
    <xf numFmtId="0" fontId="38" fillId="0" borderId="0" xfId="66" applyFont="1" applyFill="1" applyAlignment="1">
      <alignment horizontal="left" vertical="center" wrapText="1"/>
    </xf>
    <xf numFmtId="0" fontId="40" fillId="0" borderId="0" xfId="0" applyFont="1" applyFill="1" applyAlignment="1">
      <alignment vertical="center"/>
    </xf>
    <xf numFmtId="0" fontId="9" fillId="0" borderId="0" xfId="0" applyFont="1" applyFill="1" applyAlignment="1">
      <alignment vertical="center"/>
    </xf>
    <xf numFmtId="0" fontId="41" fillId="0" borderId="0" xfId="0" applyFont="1" applyFill="1" applyAlignment="1">
      <alignment vertical="center"/>
    </xf>
    <xf numFmtId="0" fontId="6" fillId="0" borderId="0" xfId="0" applyFont="1" applyFill="1" applyBorder="1" applyAlignment="1">
      <alignment horizontal="center" vertical="center"/>
    </xf>
    <xf numFmtId="0" fontId="4" fillId="0" borderId="0" xfId="72" applyFont="1" applyBorder="1" applyAlignment="1">
      <alignment horizontal="right" vertical="center"/>
    </xf>
    <xf numFmtId="0" fontId="33" fillId="0" borderId="0" xfId="72" applyFont="1" applyBorder="1" applyAlignment="1">
      <alignment horizontal="right" vertical="center"/>
    </xf>
    <xf numFmtId="0" fontId="19" fillId="0" borderId="1" xfId="0" applyFont="1" applyBorder="1" applyAlignment="1">
      <alignment vertical="center"/>
    </xf>
    <xf numFmtId="49" fontId="13" fillId="0" borderId="1" xfId="0" applyNumberFormat="1" applyFont="1" applyBorder="1" applyAlignment="1">
      <alignment horizontal="left"/>
    </xf>
    <xf numFmtId="0" fontId="25" fillId="2" borderId="0" xfId="66" applyFont="1" applyFill="1" applyAlignment="1">
      <alignment horizontal="left" vertical="center" wrapText="1"/>
    </xf>
    <xf numFmtId="0" fontId="42" fillId="0" borderId="0" xfId="83" applyFont="1" applyFill="1" applyAlignment="1" applyProtection="1">
      <alignment vertical="center" wrapText="1"/>
      <protection locked="0"/>
    </xf>
    <xf numFmtId="0" fontId="9" fillId="0" borderId="0" xfId="83" applyFont="1" applyFill="1" applyAlignment="1" applyProtection="1">
      <alignment vertical="center"/>
      <protection locked="0"/>
    </xf>
    <xf numFmtId="0" fontId="42" fillId="0" borderId="0" xfId="83" applyFill="1" applyAlignment="1" applyProtection="1">
      <alignment vertical="center"/>
      <protection locked="0"/>
    </xf>
    <xf numFmtId="181" fontId="42" fillId="0" borderId="0" xfId="83" applyNumberFormat="1" applyFill="1" applyAlignment="1" applyProtection="1">
      <alignment vertical="center"/>
      <protection locked="0"/>
    </xf>
    <xf numFmtId="0" fontId="28" fillId="0" borderId="0" xfId="64" applyFont="1" applyFill="1" applyBorder="1" applyAlignment="1">
      <alignment horizontal="center" vertical="center"/>
    </xf>
    <xf numFmtId="0" fontId="4" fillId="2" borderId="3" xfId="64" applyFont="1" applyFill="1" applyBorder="1" applyAlignment="1">
      <alignment horizontal="center" vertical="center"/>
    </xf>
    <xf numFmtId="0" fontId="33" fillId="2" borderId="0" xfId="64" applyFont="1" applyFill="1" applyBorder="1" applyAlignment="1">
      <alignment horizontal="right" vertical="center"/>
    </xf>
    <xf numFmtId="0" fontId="6" fillId="2" borderId="1" xfId="64" applyFont="1" applyFill="1" applyBorder="1" applyAlignment="1">
      <alignment horizontal="center" vertical="center" wrapText="1"/>
    </xf>
    <xf numFmtId="181" fontId="6" fillId="2" borderId="1" xfId="64" applyNumberFormat="1" applyFont="1" applyFill="1" applyBorder="1" applyAlignment="1">
      <alignment horizontal="center" vertical="center" wrapText="1"/>
    </xf>
    <xf numFmtId="0" fontId="13" fillId="2" borderId="1" xfId="64" applyFont="1" applyFill="1" applyBorder="1" applyAlignment="1">
      <alignment horizontal="center" vertical="center" wrapText="1"/>
    </xf>
    <xf numFmtId="183" fontId="13" fillId="2" borderId="1" xfId="90" applyNumberFormat="1" applyFont="1" applyFill="1" applyBorder="1" applyAlignment="1">
      <alignment horizontal="right" vertical="center"/>
    </xf>
    <xf numFmtId="49" fontId="20" fillId="2" borderId="1" xfId="0" applyNumberFormat="1" applyFont="1" applyFill="1" applyBorder="1" applyAlignment="1" applyProtection="1">
      <alignment vertical="center"/>
    </xf>
    <xf numFmtId="49" fontId="20" fillId="0" borderId="1" xfId="0" applyNumberFormat="1" applyFont="1" applyFill="1" applyBorder="1" applyAlignment="1" applyProtection="1">
      <alignment vertical="center"/>
    </xf>
    <xf numFmtId="0" fontId="9" fillId="0" borderId="0" xfId="64" applyFont="1" applyFill="1" applyAlignment="1">
      <alignment horizontal="left" vertical="center" wrapText="1"/>
    </xf>
    <xf numFmtId="0" fontId="25" fillId="0" borderId="0" xfId="64" applyFont="1" applyFill="1" applyAlignment="1">
      <alignment horizontal="left" vertical="center" wrapText="1"/>
    </xf>
    <xf numFmtId="0" fontId="40" fillId="0" borderId="0" xfId="64" applyFont="1" applyFill="1" applyAlignment="1">
      <alignment vertical="center"/>
    </xf>
    <xf numFmtId="0" fontId="9" fillId="0" borderId="0" xfId="64" applyFont="1" applyFill="1" applyAlignment="1">
      <alignment vertical="center"/>
    </xf>
    <xf numFmtId="0" fontId="41" fillId="0" borderId="0" xfId="64" applyFont="1" applyFill="1" applyAlignment="1">
      <alignment vertical="center"/>
    </xf>
    <xf numFmtId="0" fontId="41" fillId="0" borderId="0" xfId="64" applyFont="1" applyFill="1" applyAlignment="1">
      <alignment horizontal="left" vertical="center"/>
    </xf>
    <xf numFmtId="0" fontId="30" fillId="0" borderId="0" xfId="64" applyFont="1" applyFill="1" applyBorder="1" applyAlignment="1">
      <alignment horizontal="left" vertical="center"/>
    </xf>
    <xf numFmtId="0" fontId="28" fillId="0" borderId="0" xfId="64" applyFont="1" applyFill="1" applyAlignment="1">
      <alignment horizontal="right" vertical="center"/>
    </xf>
    <xf numFmtId="0" fontId="41" fillId="3" borderId="1" xfId="64" applyFont="1" applyFill="1" applyBorder="1" applyAlignment="1">
      <alignment vertical="center"/>
    </xf>
    <xf numFmtId="0" fontId="6" fillId="0" borderId="1" xfId="90" applyFont="1" applyFill="1" applyBorder="1" applyAlignment="1">
      <alignment horizontal="center" vertical="center"/>
    </xf>
    <xf numFmtId="0" fontId="6" fillId="0" borderId="1" xfId="64" applyFont="1" applyFill="1" applyBorder="1" applyAlignment="1">
      <alignment horizontal="center" vertical="center"/>
    </xf>
    <xf numFmtId="0" fontId="9" fillId="5" borderId="1" xfId="64" applyFont="1" applyFill="1" applyBorder="1" applyAlignment="1">
      <alignment vertical="center"/>
    </xf>
    <xf numFmtId="183" fontId="19" fillId="0" borderId="1" xfId="0" applyNumberFormat="1" applyFont="1" applyFill="1" applyBorder="1" applyAlignment="1" applyProtection="1">
      <alignment horizontal="left" vertical="center"/>
    </xf>
    <xf numFmtId="183" fontId="13" fillId="0" borderId="1" xfId="64" applyNumberFormat="1" applyFont="1" applyFill="1" applyBorder="1" applyAlignment="1">
      <alignment vertical="center"/>
    </xf>
    <xf numFmtId="0" fontId="43" fillId="5" borderId="6" xfId="0" applyNumberFormat="1" applyFont="1" applyFill="1" applyBorder="1" applyAlignment="1" applyProtection="1">
      <alignment horizontal="left" vertical="center"/>
    </xf>
    <xf numFmtId="0" fontId="19" fillId="0" borderId="5" xfId="0" applyNumberFormat="1" applyFont="1" applyFill="1" applyBorder="1" applyAlignment="1" applyProtection="1">
      <alignment horizontal="left" vertical="center"/>
    </xf>
    <xf numFmtId="0" fontId="43" fillId="3" borderId="6" xfId="0" applyNumberFormat="1" applyFont="1" applyFill="1" applyBorder="1" applyAlignment="1" applyProtection="1">
      <alignment horizontal="left" vertical="center"/>
    </xf>
    <xf numFmtId="0" fontId="43" fillId="4" borderId="6"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9" fillId="0" borderId="5" xfId="0" applyNumberFormat="1" applyFont="1" applyFill="1" applyBorder="1" applyAlignment="1" applyProtection="1">
      <alignment horizontal="left" vertical="center"/>
    </xf>
    <xf numFmtId="0" fontId="31" fillId="0" borderId="5" xfId="0" applyNumberFormat="1" applyFont="1" applyFill="1" applyBorder="1" applyAlignment="1" applyProtection="1">
      <alignment horizontal="left" vertical="center"/>
    </xf>
    <xf numFmtId="183" fontId="9" fillId="0" borderId="1" xfId="64" applyNumberFormat="1" applyFont="1" applyFill="1" applyBorder="1" applyAlignment="1">
      <alignment vertical="center"/>
    </xf>
    <xf numFmtId="0" fontId="43" fillId="4" borderId="7"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left" vertical="center"/>
    </xf>
    <xf numFmtId="0" fontId="43" fillId="3" borderId="7" xfId="0" applyNumberFormat="1" applyFont="1" applyFill="1" applyBorder="1" applyAlignment="1" applyProtection="1">
      <alignment horizontal="left" vertical="center"/>
    </xf>
    <xf numFmtId="0" fontId="19" fillId="0" borderId="8" xfId="0" applyNumberFormat="1" applyFont="1" applyFill="1" applyBorder="1" applyAlignment="1" applyProtection="1">
      <alignment horizontal="left" vertical="center"/>
    </xf>
    <xf numFmtId="0" fontId="43" fillId="4" borderId="9" xfId="0" applyNumberFormat="1" applyFont="1" applyFill="1" applyBorder="1" applyAlignment="1" applyProtection="1">
      <alignment horizontal="left" vertical="center"/>
    </xf>
    <xf numFmtId="0" fontId="9" fillId="0" borderId="10" xfId="0" applyNumberFormat="1" applyFont="1" applyFill="1" applyBorder="1" applyAlignment="1" applyProtection="1">
      <alignment horizontal="left" vertical="center"/>
    </xf>
    <xf numFmtId="0" fontId="43" fillId="4" borderId="1" xfId="0" applyNumberFormat="1" applyFont="1" applyFill="1" applyBorder="1" applyAlignment="1" applyProtection="1">
      <alignment horizontal="left" vertical="center"/>
    </xf>
    <xf numFmtId="0" fontId="43" fillId="3" borderId="1" xfId="0" applyNumberFormat="1" applyFont="1" applyFill="1" applyBorder="1" applyAlignment="1" applyProtection="1">
      <alignment horizontal="left" vertical="center"/>
    </xf>
    <xf numFmtId="0" fontId="43" fillId="5" borderId="1" xfId="0" applyNumberFormat="1" applyFont="1" applyFill="1" applyBorder="1" applyAlignment="1" applyProtection="1">
      <alignment horizontal="left" vertical="center"/>
    </xf>
    <xf numFmtId="0" fontId="25" fillId="0" borderId="0" xfId="72" applyFont="1" applyFill="1" applyBorder="1" applyAlignment="1">
      <alignment horizontal="left" vertical="center" wrapText="1"/>
    </xf>
    <xf numFmtId="0" fontId="25" fillId="0" borderId="0" xfId="66" applyFont="1" applyFill="1">
      <alignment vertical="center"/>
    </xf>
    <xf numFmtId="0" fontId="0" fillId="0" borderId="0" xfId="66" applyFill="1">
      <alignment vertical="center"/>
    </xf>
    <xf numFmtId="0" fontId="17" fillId="0" borderId="0" xfId="66" applyFont="1" applyFill="1" applyBorder="1" applyAlignment="1">
      <alignment horizontal="center" vertical="center"/>
    </xf>
    <xf numFmtId="0" fontId="4" fillId="0" borderId="0" xfId="72" applyFont="1" applyFill="1" applyBorder="1" applyAlignment="1">
      <alignment horizontal="right" vertical="center"/>
    </xf>
    <xf numFmtId="0" fontId="12" fillId="0" borderId="1" xfId="66" applyFont="1" applyFill="1" applyBorder="1" applyAlignment="1">
      <alignment horizontal="center" vertical="center"/>
    </xf>
    <xf numFmtId="181" fontId="12" fillId="0" borderId="1" xfId="83" applyNumberFormat="1" applyFont="1" applyFill="1" applyBorder="1" applyAlignment="1" applyProtection="1">
      <alignment horizontal="center" vertical="center" wrapText="1"/>
      <protection locked="0"/>
    </xf>
    <xf numFmtId="0" fontId="12" fillId="0" borderId="1" xfId="83" applyFont="1" applyFill="1" applyBorder="1" applyAlignment="1" applyProtection="1">
      <alignment horizontal="center" vertical="center" wrapText="1"/>
      <protection locked="0"/>
    </xf>
    <xf numFmtId="0" fontId="24" fillId="0" borderId="1" xfId="66" applyFont="1" applyFill="1" applyBorder="1" applyAlignment="1">
      <alignment horizontal="center" vertical="center"/>
    </xf>
    <xf numFmtId="185" fontId="14" fillId="0" borderId="1" xfId="13" applyNumberFormat="1" applyFont="1" applyFill="1" applyBorder="1" applyAlignment="1" applyProtection="1">
      <alignment horizontal="right" vertical="center"/>
    </xf>
    <xf numFmtId="0" fontId="24" fillId="0" borderId="1" xfId="98" applyFont="1" applyFill="1" applyBorder="1" applyAlignment="1" applyProtection="1">
      <alignment horizontal="left" vertical="center" wrapText="1"/>
      <protection locked="0"/>
    </xf>
    <xf numFmtId="0" fontId="14" fillId="0" borderId="1" xfId="66" applyFont="1" applyFill="1" applyBorder="1">
      <alignment vertical="center"/>
    </xf>
    <xf numFmtId="0" fontId="14" fillId="0" borderId="1" xfId="66" applyFont="1" applyFill="1" applyBorder="1" applyAlignment="1">
      <alignment vertical="center" wrapText="1"/>
    </xf>
    <xf numFmtId="183" fontId="14" fillId="0" borderId="1" xfId="66" applyNumberFormat="1" applyFont="1" applyFill="1" applyBorder="1" applyAlignment="1">
      <alignment horizontal="right" vertical="center"/>
    </xf>
    <xf numFmtId="0" fontId="14" fillId="2" borderId="1" xfId="64" applyFont="1" applyFill="1" applyBorder="1" applyAlignment="1">
      <alignment vertical="center" wrapText="1"/>
    </xf>
    <xf numFmtId="0" fontId="25" fillId="0" borderId="4" xfId="66" applyFont="1" applyFill="1" applyBorder="1" applyAlignment="1">
      <alignment horizontal="left" vertical="center" wrapText="1"/>
    </xf>
    <xf numFmtId="181" fontId="0" fillId="0" borderId="0" xfId="66" applyNumberFormat="1" applyFill="1">
      <alignment vertical="center"/>
    </xf>
    <xf numFmtId="186" fontId="0" fillId="0" borderId="0" xfId="66" applyNumberFormat="1" applyFill="1">
      <alignment vertical="center"/>
    </xf>
    <xf numFmtId="0" fontId="44" fillId="0" borderId="0" xfId="66" applyFont="1" applyFill="1" applyBorder="1" applyAlignment="1">
      <alignment horizontal="center" vertical="center"/>
    </xf>
    <xf numFmtId="0" fontId="45" fillId="0" borderId="0" xfId="66" applyFont="1" applyFill="1" applyBorder="1" applyAlignment="1">
      <alignment horizontal="center" vertical="center"/>
    </xf>
    <xf numFmtId="186" fontId="12" fillId="0" borderId="1" xfId="83" applyNumberFormat="1" applyFont="1" applyFill="1" applyBorder="1" applyAlignment="1" applyProtection="1">
      <alignment horizontal="center" vertical="center" wrapText="1"/>
      <protection locked="0"/>
    </xf>
    <xf numFmtId="0" fontId="46" fillId="0" borderId="0" xfId="66" applyFont="1" applyFill="1">
      <alignment vertical="center"/>
    </xf>
    <xf numFmtId="183" fontId="13" fillId="0" borderId="1" xfId="66" applyNumberFormat="1" applyFont="1" applyFill="1" applyBorder="1" applyAlignment="1">
      <alignment horizontal="right" vertical="center"/>
    </xf>
    <xf numFmtId="185" fontId="13" fillId="0" borderId="1" xfId="13" applyNumberFormat="1" applyFont="1" applyFill="1" applyBorder="1" applyAlignment="1" applyProtection="1">
      <alignment horizontal="right" vertical="center"/>
    </xf>
    <xf numFmtId="183" fontId="25" fillId="0" borderId="0" xfId="66" applyNumberFormat="1" applyFont="1" applyFill="1">
      <alignment vertical="center"/>
    </xf>
    <xf numFmtId="187" fontId="13" fillId="0" borderId="1" xfId="89" applyNumberFormat="1" applyFont="1" applyFill="1" applyBorder="1" applyAlignment="1" applyProtection="1">
      <alignment horizontal="left" vertical="center" wrapText="1" indent="1"/>
    </xf>
    <xf numFmtId="0" fontId="20" fillId="0" borderId="1" xfId="66" applyFont="1" applyFill="1" applyBorder="1">
      <alignment vertical="center"/>
    </xf>
    <xf numFmtId="183" fontId="13" fillId="0" borderId="1" xfId="64" applyNumberFormat="1" applyFont="1" applyFill="1" applyBorder="1">
      <alignment vertical="center"/>
    </xf>
    <xf numFmtId="0" fontId="47" fillId="0" borderId="1" xfId="66" applyFont="1" applyFill="1" applyBorder="1">
      <alignment vertical="center"/>
    </xf>
    <xf numFmtId="183" fontId="13" fillId="0" borderId="1" xfId="98" applyNumberFormat="1" applyFont="1" applyFill="1" applyBorder="1" applyAlignment="1" applyProtection="1">
      <alignment horizontal="right" vertical="center" wrapText="1"/>
      <protection locked="0"/>
    </xf>
    <xf numFmtId="0" fontId="14" fillId="2" borderId="1" xfId="64" applyFont="1" applyFill="1" applyBorder="1">
      <alignment vertical="center"/>
    </xf>
    <xf numFmtId="183" fontId="13" fillId="2" borderId="1" xfId="64" applyNumberFormat="1" applyFont="1" applyFill="1" applyBorder="1">
      <alignment vertical="center"/>
    </xf>
    <xf numFmtId="183" fontId="13" fillId="0" borderId="1" xfId="72" applyNumberFormat="1" applyFont="1" applyFill="1" applyBorder="1" applyAlignment="1">
      <alignment horizontal="right" vertical="center"/>
    </xf>
    <xf numFmtId="183" fontId="14" fillId="0" borderId="1" xfId="66" applyNumberFormat="1" applyFont="1" applyFill="1" applyBorder="1">
      <alignment vertical="center"/>
    </xf>
    <xf numFmtId="181" fontId="14" fillId="0" borderId="1" xfId="66" applyNumberFormat="1" applyFont="1" applyFill="1" applyBorder="1" applyAlignment="1">
      <alignment horizontal="right" vertical="center"/>
    </xf>
    <xf numFmtId="0" fontId="36" fillId="0" borderId="0" xfId="66" applyFont="1" applyFill="1">
      <alignment vertical="center"/>
    </xf>
    <xf numFmtId="0" fontId="9" fillId="0" borderId="0" xfId="66" applyFont="1" applyFill="1">
      <alignment vertical="center"/>
    </xf>
    <xf numFmtId="0" fontId="33" fillId="2" borderId="0" xfId="46" applyFont="1" applyFill="1" applyAlignment="1"/>
    <xf numFmtId="0" fontId="21" fillId="2" borderId="0" xfId="46" applyFont="1" applyFill="1" applyAlignment="1"/>
    <xf numFmtId="0" fontId="9" fillId="2" borderId="0" xfId="46" applyFont="1" applyFill="1" applyAlignment="1"/>
    <xf numFmtId="0" fontId="0" fillId="2" borderId="0" xfId="46" applyFill="1" applyAlignment="1"/>
    <xf numFmtId="0" fontId="4" fillId="2" borderId="0" xfId="72" applyFont="1" applyFill="1" applyAlignment="1">
      <alignment vertical="center"/>
    </xf>
    <xf numFmtId="0" fontId="48" fillId="2" borderId="0" xfId="46" applyFont="1" applyFill="1" applyAlignment="1">
      <alignment horizontal="center" vertical="center"/>
    </xf>
    <xf numFmtId="0" fontId="33" fillId="2" borderId="3" xfId="46" applyFont="1" applyFill="1" applyBorder="1" applyAlignment="1">
      <alignment vertical="center"/>
    </xf>
    <xf numFmtId="0" fontId="33" fillId="0" borderId="3" xfId="46" applyFont="1" applyFill="1" applyBorder="1" applyAlignment="1">
      <alignment vertical="center"/>
    </xf>
    <xf numFmtId="0" fontId="12" fillId="2" borderId="1" xfId="86" applyFont="1" applyFill="1" applyBorder="1" applyAlignment="1">
      <alignment horizontal="center" vertical="center"/>
    </xf>
    <xf numFmtId="0" fontId="12" fillId="0" borderId="1" xfId="72" applyFont="1" applyFill="1" applyBorder="1" applyAlignment="1">
      <alignment horizontal="center" vertical="center" wrapText="1"/>
    </xf>
    <xf numFmtId="181" fontId="12" fillId="2" borderId="1" xfId="83" applyNumberFormat="1" applyFont="1" applyFill="1" applyBorder="1" applyAlignment="1" applyProtection="1">
      <alignment horizontal="center" vertical="center" wrapText="1"/>
      <protection locked="0"/>
    </xf>
    <xf numFmtId="181" fontId="12" fillId="3" borderId="1" xfId="83" applyNumberFormat="1" applyFont="1" applyFill="1" applyBorder="1" applyAlignment="1" applyProtection="1">
      <alignment horizontal="center" vertical="center" wrapText="1"/>
      <protection locked="0"/>
    </xf>
    <xf numFmtId="181" fontId="6" fillId="2" borderId="1" xfId="83" applyNumberFormat="1" applyFont="1" applyFill="1" applyBorder="1" applyAlignment="1" applyProtection="1">
      <alignment horizontal="center" vertical="center" wrapText="1"/>
      <protection locked="0"/>
    </xf>
    <xf numFmtId="0" fontId="6" fillId="2" borderId="1" xfId="83" applyFont="1" applyFill="1" applyBorder="1" applyAlignment="1" applyProtection="1">
      <alignment horizontal="center" vertical="center" wrapText="1"/>
      <protection locked="0"/>
    </xf>
    <xf numFmtId="0" fontId="24" fillId="2" borderId="1" xfId="86" applyFont="1" applyFill="1" applyBorder="1" applyAlignment="1">
      <alignment horizontal="center" vertical="center" wrapText="1"/>
    </xf>
    <xf numFmtId="183" fontId="47" fillId="0" borderId="1" xfId="0" applyNumberFormat="1" applyFont="1" applyBorder="1" applyAlignment="1">
      <alignment horizontal="right" vertical="center"/>
    </xf>
    <xf numFmtId="183" fontId="47" fillId="0" borderId="1" xfId="0" applyNumberFormat="1" applyFont="1" applyFill="1" applyBorder="1" applyAlignment="1">
      <alignment horizontal="right" vertical="center"/>
    </xf>
    <xf numFmtId="185" fontId="13" fillId="2" borderId="1" xfId="13" applyNumberFormat="1" applyFont="1" applyFill="1" applyBorder="1" applyAlignment="1" applyProtection="1">
      <alignment horizontal="right" vertical="center"/>
    </xf>
    <xf numFmtId="182" fontId="24" fillId="2" borderId="1" xfId="46" applyNumberFormat="1" applyFont="1" applyFill="1" applyBorder="1" applyAlignment="1">
      <alignment vertical="center" wrapText="1"/>
    </xf>
    <xf numFmtId="0" fontId="20" fillId="2" borderId="1" xfId="46" applyFont="1" applyFill="1" applyBorder="1" applyAlignment="1">
      <alignment vertical="center" wrapText="1"/>
    </xf>
    <xf numFmtId="0" fontId="24" fillId="2" borderId="1" xfId="46" applyFont="1" applyFill="1" applyBorder="1" applyAlignment="1">
      <alignment vertical="center" wrapText="1"/>
    </xf>
    <xf numFmtId="0" fontId="13" fillId="2" borderId="1" xfId="0" applyFont="1" applyFill="1" applyBorder="1" applyAlignment="1">
      <alignment horizontal="left" vertical="center" wrapText="1"/>
    </xf>
    <xf numFmtId="183" fontId="13" fillId="2" borderId="1" xfId="46" applyNumberFormat="1" applyFont="1" applyFill="1" applyBorder="1" applyAlignment="1">
      <alignment horizontal="right"/>
    </xf>
    <xf numFmtId="0" fontId="25" fillId="2" borderId="0" xfId="46" applyFont="1" applyFill="1" applyAlignment="1">
      <alignment horizontal="left" vertical="center" wrapText="1"/>
    </xf>
    <xf numFmtId="0" fontId="25" fillId="0" borderId="0" xfId="46" applyFont="1" applyFill="1" applyAlignment="1">
      <alignment horizontal="left" vertical="center" wrapText="1"/>
    </xf>
    <xf numFmtId="181" fontId="0" fillId="2" borderId="0" xfId="46" applyNumberFormat="1" applyFill="1" applyAlignment="1">
      <alignment horizontal="center" vertical="center"/>
    </xf>
    <xf numFmtId="0" fontId="48" fillId="0" borderId="0" xfId="46" applyFont="1" applyFill="1" applyAlignment="1">
      <alignment horizontal="center" vertical="center"/>
    </xf>
    <xf numFmtId="0" fontId="33" fillId="2" borderId="0" xfId="46" applyFont="1" applyFill="1" applyAlignment="1">
      <alignment horizontal="center" vertical="center"/>
    </xf>
    <xf numFmtId="0" fontId="12" fillId="2" borderId="1" xfId="72" applyFont="1" applyFill="1" applyBorder="1" applyAlignment="1">
      <alignment horizontal="center" vertical="center"/>
    </xf>
    <xf numFmtId="0" fontId="24" fillId="2" borderId="1" xfId="72" applyFont="1" applyFill="1" applyBorder="1" applyAlignment="1">
      <alignment horizontal="center" vertical="center"/>
    </xf>
    <xf numFmtId="0" fontId="20" fillId="2" borderId="1" xfId="46" applyFont="1" applyFill="1" applyBorder="1">
      <alignment vertical="center"/>
    </xf>
    <xf numFmtId="0" fontId="13" fillId="2" borderId="1" xfId="0" applyFont="1" applyFill="1" applyBorder="1" applyAlignment="1">
      <alignment horizontal="left" vertical="center"/>
    </xf>
    <xf numFmtId="181" fontId="9" fillId="2" borderId="0" xfId="46" applyNumberFormat="1" applyFont="1" applyFill="1" applyAlignment="1"/>
    <xf numFmtId="0" fontId="12" fillId="2" borderId="1" xfId="83" applyFont="1" applyFill="1" applyBorder="1" applyAlignment="1" applyProtection="1">
      <alignment horizontal="center" vertical="center" wrapText="1"/>
      <protection locked="0"/>
    </xf>
    <xf numFmtId="0" fontId="0" fillId="0" borderId="0" xfId="0" applyFill="1">
      <alignment vertical="center"/>
    </xf>
    <xf numFmtId="0" fontId="49" fillId="0" borderId="0" xfId="72" applyFont="1" applyFill="1" applyAlignment="1">
      <alignment horizontal="right" vertical="center"/>
    </xf>
    <xf numFmtId="0" fontId="50" fillId="0" borderId="3" xfId="72" applyFont="1" applyFill="1" applyBorder="1" applyAlignment="1">
      <alignment vertical="center"/>
    </xf>
    <xf numFmtId="184" fontId="6" fillId="0" borderId="0" xfId="0" applyNumberFormat="1" applyFont="1" applyFill="1" applyBorder="1" applyAlignment="1" applyProtection="1">
      <alignment horizontal="right" vertical="center"/>
      <protection locked="0"/>
    </xf>
    <xf numFmtId="181" fontId="6" fillId="3" borderId="1" xfId="0" applyNumberFormat="1" applyFont="1" applyFill="1" applyBorder="1" applyAlignment="1">
      <alignment horizontal="center" vertical="center"/>
    </xf>
    <xf numFmtId="3" fontId="19" fillId="0" borderId="1" xfId="0" applyNumberFormat="1" applyFont="1" applyFill="1" applyBorder="1" applyAlignment="1" applyProtection="1">
      <alignment vertical="center" wrapText="1"/>
    </xf>
    <xf numFmtId="0" fontId="0" fillId="0" borderId="0" xfId="87" applyFill="1" applyBorder="1" applyAlignment="1">
      <alignment horizontal="left" vertical="center" wrapText="1"/>
    </xf>
    <xf numFmtId="181" fontId="29" fillId="0" borderId="0" xfId="72" applyNumberFormat="1" applyFont="1" applyFill="1" applyAlignment="1">
      <alignment horizontal="center" vertical="center"/>
    </xf>
    <xf numFmtId="0" fontId="50" fillId="0" borderId="0" xfId="72" applyFont="1" applyFill="1" applyBorder="1" applyAlignment="1">
      <alignment vertical="center"/>
    </xf>
    <xf numFmtId="0" fontId="21" fillId="0" borderId="0" xfId="86" applyFont="1" applyFill="1"/>
    <xf numFmtId="182" fontId="21" fillId="0" borderId="0" xfId="86" applyNumberFormat="1" applyFont="1" applyFill="1" applyAlignment="1">
      <alignment vertical="center"/>
    </xf>
    <xf numFmtId="0" fontId="6" fillId="0" borderId="0" xfId="72" applyFont="1" applyFill="1" applyAlignment="1">
      <alignment horizontal="left" vertical="center"/>
    </xf>
    <xf numFmtId="0" fontId="5" fillId="0" borderId="0" xfId="72" applyFont="1" applyFill="1" applyAlignment="1">
      <alignment horizontal="center" vertical="center"/>
    </xf>
    <xf numFmtId="4" fontId="51" fillId="0" borderId="11" xfId="0" applyNumberFormat="1" applyFont="1" applyBorder="1" applyAlignment="1">
      <alignment horizontal="right" vertical="center"/>
    </xf>
    <xf numFmtId="0" fontId="36" fillId="0" borderId="3" xfId="72" applyFont="1" applyFill="1" applyBorder="1" applyAlignment="1">
      <alignment horizontal="center" vertical="center"/>
    </xf>
    <xf numFmtId="0" fontId="28" fillId="0" borderId="0" xfId="72" applyFont="1" applyFill="1" applyBorder="1" applyAlignment="1">
      <alignment horizontal="right" vertical="center"/>
    </xf>
    <xf numFmtId="0" fontId="6" fillId="0" borderId="0" xfId="72" applyFont="1" applyFill="1" applyBorder="1" applyAlignment="1">
      <alignment horizontal="right" vertical="center"/>
    </xf>
    <xf numFmtId="0" fontId="6" fillId="0" borderId="1" xfId="86" applyFont="1" applyFill="1" applyBorder="1" applyAlignment="1">
      <alignment horizontal="center" vertical="center"/>
    </xf>
    <xf numFmtId="181" fontId="24" fillId="0" borderId="1" xfId="86" applyNumberFormat="1" applyFont="1" applyFill="1" applyBorder="1" applyAlignment="1">
      <alignment horizontal="center" vertical="center" wrapText="1"/>
    </xf>
    <xf numFmtId="181" fontId="6" fillId="0" borderId="1" xfId="86" applyNumberFormat="1" applyFont="1" applyFill="1" applyBorder="1" applyAlignment="1">
      <alignment horizontal="center" vertical="center" wrapText="1"/>
    </xf>
    <xf numFmtId="0" fontId="19" fillId="0" borderId="1" xfId="86" applyFont="1" applyFill="1" applyBorder="1" applyAlignment="1">
      <alignment horizontal="left" vertical="center"/>
    </xf>
    <xf numFmtId="183" fontId="9" fillId="0" borderId="1" xfId="0" applyNumberFormat="1" applyFont="1" applyFill="1" applyBorder="1" applyAlignment="1" applyProtection="1">
      <alignment horizontal="right" vertical="center"/>
    </xf>
    <xf numFmtId="183" fontId="13" fillId="0" borderId="1" xfId="0" applyNumberFormat="1" applyFont="1" applyFill="1" applyBorder="1" applyAlignment="1" applyProtection="1">
      <alignment horizontal="right" vertical="center"/>
    </xf>
    <xf numFmtId="3" fontId="9" fillId="6" borderId="6" xfId="0" applyNumberFormat="1" applyFont="1" applyFill="1" applyBorder="1" applyAlignment="1" applyProtection="1">
      <alignment horizontal="right" vertical="center"/>
    </xf>
    <xf numFmtId="0" fontId="9" fillId="0" borderId="0" xfId="72" applyFont="1" applyFill="1" applyAlignment="1">
      <alignment horizontal="left" vertical="center" wrapText="1"/>
    </xf>
    <xf numFmtId="0" fontId="21" fillId="0" borderId="0" xfId="82" applyFont="1" applyFill="1" applyAlignment="1"/>
    <xf numFmtId="0" fontId="9" fillId="0" borderId="0" xfId="82" applyFont="1" applyFill="1"/>
    <xf numFmtId="0" fontId="21" fillId="0" borderId="0" xfId="82" applyFont="1" applyFill="1" applyAlignment="1">
      <alignment vertical="center"/>
    </xf>
    <xf numFmtId="182" fontId="21" fillId="0" borderId="0" xfId="82" applyNumberFormat="1" applyFont="1" applyFill="1" applyAlignment="1">
      <alignment vertical="center"/>
    </xf>
    <xf numFmtId="181" fontId="21" fillId="0" borderId="0" xfId="82" applyNumberFormat="1" applyFont="1" applyFill="1"/>
    <xf numFmtId="0" fontId="21" fillId="0" borderId="0" xfId="82" applyFont="1" applyFill="1"/>
    <xf numFmtId="0" fontId="30" fillId="0" borderId="3" xfId="72" applyFont="1" applyFill="1" applyBorder="1" applyAlignment="1">
      <alignment vertical="center"/>
    </xf>
    <xf numFmtId="0" fontId="30" fillId="0" borderId="0" xfId="72" applyFont="1" applyFill="1" applyBorder="1" applyAlignment="1">
      <alignment vertical="center"/>
    </xf>
    <xf numFmtId="3" fontId="6" fillId="0" borderId="0" xfId="0" applyNumberFormat="1" applyFont="1" applyFill="1" applyBorder="1" applyAlignment="1" applyProtection="1">
      <alignment vertical="center"/>
    </xf>
    <xf numFmtId="0" fontId="6" fillId="0" borderId="1" xfId="82" applyFont="1" applyFill="1" applyBorder="1" applyAlignment="1">
      <alignment horizontal="center" vertical="center"/>
    </xf>
    <xf numFmtId="0" fontId="6" fillId="0" borderId="1" xfId="72" applyFont="1" applyFill="1" applyBorder="1" applyAlignment="1">
      <alignment horizontal="center" vertical="center" wrapText="1"/>
    </xf>
    <xf numFmtId="181" fontId="6" fillId="0" borderId="1" xfId="83" applyNumberFormat="1" applyFont="1" applyFill="1" applyBorder="1" applyAlignment="1" applyProtection="1">
      <alignment horizontal="center" vertical="center" wrapText="1"/>
      <protection locked="0"/>
    </xf>
    <xf numFmtId="181" fontId="6" fillId="3" borderId="1" xfId="83" applyNumberFormat="1" applyFont="1" applyFill="1" applyBorder="1" applyAlignment="1" applyProtection="1">
      <alignment horizontal="center" vertical="center" wrapText="1"/>
      <protection locked="0"/>
    </xf>
    <xf numFmtId="0" fontId="6" fillId="0" borderId="1" xfId="83" applyFont="1" applyFill="1" applyBorder="1" applyAlignment="1" applyProtection="1">
      <alignment horizontal="center" vertical="center" wrapText="1"/>
      <protection locked="0"/>
    </xf>
    <xf numFmtId="0" fontId="24" fillId="0" borderId="1" xfId="82" applyFont="1" applyFill="1" applyBorder="1" applyAlignment="1">
      <alignment horizontal="center" vertical="center"/>
    </xf>
    <xf numFmtId="3" fontId="47" fillId="0" borderId="1" xfId="0" applyNumberFormat="1" applyFont="1" applyFill="1" applyBorder="1" applyAlignment="1">
      <alignment horizontal="right" vertical="center" wrapText="1"/>
    </xf>
    <xf numFmtId="185" fontId="20" fillId="0" borderId="1" xfId="13" applyNumberFormat="1" applyFont="1" applyFill="1" applyBorder="1" applyAlignment="1" applyProtection="1">
      <alignment vertical="center"/>
    </xf>
    <xf numFmtId="0" fontId="24" fillId="0" borderId="1" xfId="82" applyFont="1" applyFill="1" applyBorder="1" applyAlignment="1">
      <alignment horizontal="left" vertical="center"/>
    </xf>
    <xf numFmtId="183" fontId="47" fillId="0" borderId="1" xfId="0" applyNumberFormat="1" applyFont="1" applyFill="1" applyBorder="1" applyAlignment="1">
      <alignment horizontal="right" vertical="center" wrapText="1"/>
    </xf>
    <xf numFmtId="182" fontId="13" fillId="0" borderId="1" xfId="82" applyNumberFormat="1" applyFont="1" applyFill="1" applyBorder="1" applyAlignment="1">
      <alignment vertical="center"/>
    </xf>
    <xf numFmtId="183" fontId="13" fillId="0" borderId="1" xfId="82" applyNumberFormat="1" applyFont="1" applyFill="1" applyBorder="1" applyAlignment="1">
      <alignment horizontal="right" vertical="center"/>
    </xf>
    <xf numFmtId="0" fontId="25" fillId="0" borderId="0" xfId="72" applyFont="1" applyFill="1" applyAlignment="1">
      <alignment horizontal="left" vertical="center" wrapText="1"/>
    </xf>
    <xf numFmtId="0" fontId="24" fillId="0" borderId="5" xfId="82" applyFont="1" applyFill="1" applyBorder="1" applyAlignment="1">
      <alignment horizontal="center" vertical="center"/>
    </xf>
    <xf numFmtId="0" fontId="24" fillId="0" borderId="5" xfId="82" applyFont="1" applyFill="1" applyBorder="1" applyAlignment="1">
      <alignment horizontal="left" vertical="center"/>
    </xf>
    <xf numFmtId="0" fontId="20" fillId="0" borderId="5" xfId="72" applyFont="1" applyFill="1" applyBorder="1" applyAlignment="1">
      <alignment vertical="center"/>
    </xf>
    <xf numFmtId="0" fontId="20" fillId="0" borderId="5" xfId="72" applyFont="1" applyFill="1" applyBorder="1">
      <alignment vertical="center"/>
    </xf>
    <xf numFmtId="0" fontId="20" fillId="0" borderId="5" xfId="72" applyFont="1" applyFill="1" applyBorder="1" applyAlignment="1">
      <alignment vertical="center" wrapText="1"/>
    </xf>
    <xf numFmtId="0" fontId="13" fillId="0" borderId="1" xfId="72" applyFont="1" applyFill="1" applyBorder="1">
      <alignment vertical="center"/>
    </xf>
    <xf numFmtId="183" fontId="13" fillId="0" borderId="1" xfId="0"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5" xfId="64" applyFont="1" applyFill="1" applyBorder="1">
      <alignment vertical="center"/>
    </xf>
    <xf numFmtId="0" fontId="13" fillId="0" borderId="5" xfId="64" applyFont="1" applyFill="1" applyBorder="1" applyAlignment="1">
      <alignment vertical="center" wrapText="1"/>
    </xf>
    <xf numFmtId="3" fontId="52" fillId="0" borderId="1" xfId="0" applyNumberFormat="1" applyFont="1" applyFill="1" applyBorder="1" applyAlignment="1">
      <alignment horizontal="right" vertical="center" wrapText="1"/>
    </xf>
    <xf numFmtId="183" fontId="9" fillId="0" borderId="1" xfId="82" applyNumberFormat="1" applyFont="1" applyFill="1" applyBorder="1" applyAlignment="1">
      <alignment horizontal="right" vertical="center"/>
    </xf>
    <xf numFmtId="183" fontId="52" fillId="0" borderId="1" xfId="0" applyNumberFormat="1" applyFont="1" applyFill="1" applyBorder="1" applyAlignment="1">
      <alignment horizontal="right" vertical="center" wrapText="1"/>
    </xf>
    <xf numFmtId="183" fontId="9" fillId="0" borderId="1" xfId="0" applyNumberFormat="1" applyFont="1" applyFill="1" applyBorder="1" applyAlignment="1">
      <alignment horizontal="right" vertical="center" wrapText="1"/>
    </xf>
    <xf numFmtId="183" fontId="25" fillId="0" borderId="1" xfId="72" applyNumberFormat="1" applyFont="1" applyFill="1" applyBorder="1" applyAlignment="1">
      <alignment horizontal="right" vertical="center"/>
    </xf>
    <xf numFmtId="0" fontId="13" fillId="0" borderId="5" xfId="0" applyFont="1" applyFill="1" applyBorder="1" applyAlignment="1">
      <alignment horizontal="left" vertical="center" wrapText="1"/>
    </xf>
    <xf numFmtId="0" fontId="14" fillId="0" borderId="5" xfId="64" applyFont="1" applyFill="1" applyBorder="1">
      <alignment vertical="center"/>
    </xf>
    <xf numFmtId="0" fontId="14" fillId="0" borderId="5" xfId="64" applyFont="1" applyFill="1" applyBorder="1" applyAlignment="1">
      <alignment vertical="center" wrapText="1"/>
    </xf>
    <xf numFmtId="0" fontId="0" fillId="0" borderId="0" xfId="87" applyFill="1" applyAlignment="1">
      <alignment horizontal="left" vertical="center" indent="2"/>
    </xf>
    <xf numFmtId="0" fontId="36" fillId="0" borderId="0" xfId="72" applyFont="1" applyFill="1" applyBorder="1" applyAlignment="1">
      <alignment horizontal="left" vertical="center" indent="2"/>
    </xf>
    <xf numFmtId="184" fontId="53" fillId="0" borderId="0" xfId="0" applyNumberFormat="1" applyFont="1" applyFill="1" applyBorder="1" applyAlignment="1" applyProtection="1">
      <alignment horizontal="right" vertical="center"/>
      <protection locked="0"/>
    </xf>
    <xf numFmtId="184" fontId="4" fillId="0" borderId="0" xfId="0" applyNumberFormat="1" applyFont="1" applyFill="1" applyBorder="1" applyAlignment="1" applyProtection="1">
      <alignment horizontal="right" vertical="center"/>
      <protection locked="0"/>
    </xf>
    <xf numFmtId="0" fontId="19" fillId="0" borderId="1" xfId="89" applyFont="1" applyFill="1" applyBorder="1" applyAlignment="1">
      <alignment vertical="center"/>
    </xf>
    <xf numFmtId="178" fontId="13" fillId="0" borderId="1" xfId="9" applyNumberFormat="1" applyFont="1" applyFill="1" applyBorder="1" applyAlignment="1">
      <alignment horizontal="right" vertical="center"/>
    </xf>
    <xf numFmtId="178" fontId="13" fillId="0" borderId="1" xfId="9" applyNumberFormat="1" applyFont="1" applyFill="1" applyBorder="1">
      <alignment vertical="center"/>
    </xf>
    <xf numFmtId="183" fontId="13" fillId="0" borderId="1" xfId="9" applyNumberFormat="1" applyFont="1" applyFill="1" applyBorder="1">
      <alignment vertical="center"/>
    </xf>
    <xf numFmtId="183" fontId="20" fillId="0" borderId="1" xfId="13" applyNumberFormat="1" applyFont="1" applyFill="1" applyBorder="1" applyAlignment="1" applyProtection="1">
      <alignment vertical="center"/>
    </xf>
    <xf numFmtId="184" fontId="20" fillId="0" borderId="1" xfId="87" applyNumberFormat="1" applyFont="1" applyFill="1" applyBorder="1">
      <alignment vertical="center"/>
    </xf>
    <xf numFmtId="183" fontId="13" fillId="0" borderId="1" xfId="72" applyNumberFormat="1" applyFont="1" applyFill="1" applyBorder="1">
      <alignment vertical="center"/>
    </xf>
    <xf numFmtId="0" fontId="20" fillId="0" borderId="1" xfId="87" applyFont="1" applyFill="1" applyBorder="1">
      <alignment vertical="center"/>
    </xf>
    <xf numFmtId="181" fontId="4" fillId="0" borderId="5" xfId="83" applyNumberFormat="1" applyFont="1" applyFill="1" applyBorder="1" applyAlignment="1" applyProtection="1">
      <alignment horizontal="center" vertical="center" wrapText="1"/>
      <protection locked="0"/>
    </xf>
    <xf numFmtId="0" fontId="19" fillId="0" borderId="5" xfId="89" applyFont="1" applyFill="1" applyBorder="1" applyAlignment="1">
      <alignment horizontal="left" vertical="center"/>
    </xf>
    <xf numFmtId="0" fontId="19" fillId="0" borderId="6" xfId="89" applyFont="1" applyFill="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183" fontId="9" fillId="0" borderId="1" xfId="13" applyNumberFormat="1" applyFont="1" applyFill="1" applyBorder="1" applyAlignment="1">
      <alignment horizontal="right" vertical="center"/>
    </xf>
    <xf numFmtId="0" fontId="33" fillId="0" borderId="0" xfId="72" applyFont="1" applyFill="1" applyBorder="1" applyAlignment="1">
      <alignment horizontal="right" vertical="center"/>
    </xf>
    <xf numFmtId="0" fontId="12" fillId="0" borderId="1" xfId="89" applyFont="1" applyFill="1" applyBorder="1" applyAlignment="1">
      <alignment horizontal="center" vertical="center"/>
    </xf>
    <xf numFmtId="0" fontId="9" fillId="0" borderId="4" xfId="72" applyFont="1" applyFill="1" applyBorder="1" applyAlignment="1">
      <alignment horizontal="left" vertical="center" wrapText="1"/>
    </xf>
    <xf numFmtId="0" fontId="36" fillId="0" borderId="0" xfId="72" applyFont="1" applyFill="1" applyBorder="1" applyAlignment="1">
      <alignment horizontal="left" vertical="center" wrapText="1"/>
    </xf>
    <xf numFmtId="0" fontId="54" fillId="0" borderId="0" xfId="0" applyFont="1" applyFill="1" applyAlignment="1">
      <alignment vertical="center"/>
    </xf>
    <xf numFmtId="0" fontId="6" fillId="0" borderId="3" xfId="72" applyFont="1" applyFill="1" applyBorder="1" applyAlignment="1">
      <alignment horizontal="right"/>
    </xf>
    <xf numFmtId="0" fontId="4" fillId="0" borderId="3" xfId="72" applyFont="1" applyFill="1" applyBorder="1" applyAlignment="1">
      <alignment horizontal="right"/>
    </xf>
    <xf numFmtId="0" fontId="41" fillId="3" borderId="0" xfId="0" applyFont="1" applyFill="1" applyAlignment="1">
      <alignment vertical="center"/>
    </xf>
    <xf numFmtId="0" fontId="6" fillId="3" borderId="1" xfId="89" applyFont="1" applyFill="1" applyBorder="1" applyAlignment="1">
      <alignment horizontal="center" vertical="center"/>
    </xf>
    <xf numFmtId="0" fontId="19" fillId="0" borderId="1" xfId="98" applyFont="1" applyFill="1" applyBorder="1" applyAlignment="1" applyProtection="1">
      <alignment horizontal="left" vertical="center" wrapText="1"/>
      <protection locked="0"/>
    </xf>
    <xf numFmtId="183" fontId="9" fillId="0" borderId="1" xfId="9"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left" vertical="center"/>
    </xf>
    <xf numFmtId="183" fontId="41" fillId="0" borderId="0" xfId="0" applyNumberFormat="1" applyFont="1" applyFill="1" applyAlignment="1">
      <alignment vertical="center"/>
    </xf>
    <xf numFmtId="0" fontId="9" fillId="0" borderId="7" xfId="0" applyNumberFormat="1" applyFont="1" applyFill="1" applyBorder="1" applyAlignment="1" applyProtection="1">
      <alignment horizontal="left" vertical="center"/>
    </xf>
    <xf numFmtId="0" fontId="9" fillId="0" borderId="9" xfId="0" applyNumberFormat="1" applyFont="1" applyFill="1" applyBorder="1" applyAlignment="1" applyProtection="1">
      <alignment horizontal="left" vertical="center"/>
    </xf>
    <xf numFmtId="183" fontId="9" fillId="3" borderId="1" xfId="64" applyNumberFormat="1" applyFont="1" applyFill="1" applyBorder="1" applyAlignment="1">
      <alignment vertical="center"/>
    </xf>
    <xf numFmtId="0" fontId="9" fillId="0" borderId="4" xfId="72" applyFont="1" applyFill="1" applyBorder="1" applyAlignment="1">
      <alignment vertical="center" wrapText="1"/>
    </xf>
    <xf numFmtId="0" fontId="25" fillId="0" borderId="4" xfId="72" applyFont="1" applyFill="1" applyBorder="1" applyAlignment="1">
      <alignment vertical="center" wrapText="1"/>
    </xf>
    <xf numFmtId="0" fontId="0" fillId="0" borderId="0" xfId="0" applyAlignment="1">
      <alignment vertical="center" wrapText="1"/>
    </xf>
    <xf numFmtId="0" fontId="0" fillId="0" borderId="0" xfId="72" applyFill="1" applyAlignment="1">
      <alignment horizontal="left" vertical="center"/>
    </xf>
    <xf numFmtId="0" fontId="0" fillId="0" borderId="0" xfId="72" applyFill="1">
      <alignment vertical="center"/>
    </xf>
    <xf numFmtId="0" fontId="33" fillId="0" borderId="0" xfId="72" applyFont="1" applyFill="1" applyAlignment="1">
      <alignment horizontal="center" vertical="center"/>
    </xf>
    <xf numFmtId="0" fontId="55" fillId="2" borderId="0" xfId="66" applyFont="1" applyFill="1" applyBorder="1" applyAlignment="1">
      <alignment horizontal="right" vertical="center"/>
    </xf>
    <xf numFmtId="0" fontId="6" fillId="2" borderId="1" xfId="72" applyFont="1" applyFill="1" applyBorder="1" applyAlignment="1">
      <alignment horizontal="center" vertical="center"/>
    </xf>
    <xf numFmtId="0" fontId="24" fillId="0" borderId="1" xfId="72" applyFont="1" applyFill="1" applyBorder="1" applyAlignment="1">
      <alignment horizontal="center" vertical="center"/>
    </xf>
    <xf numFmtId="183" fontId="13" fillId="0" borderId="1" xfId="64" applyNumberFormat="1" applyFont="1" applyFill="1" applyBorder="1" applyAlignment="1">
      <alignment vertical="center" wrapText="1"/>
    </xf>
    <xf numFmtId="0" fontId="56" fillId="0" borderId="0" xfId="72" applyFont="1" applyFill="1">
      <alignment vertical="center"/>
    </xf>
    <xf numFmtId="0" fontId="14" fillId="2" borderId="1" xfId="66" applyFont="1" applyFill="1" applyBorder="1">
      <alignment vertical="center"/>
    </xf>
    <xf numFmtId="0" fontId="24" fillId="2" borderId="1" xfId="98" applyFont="1" applyFill="1" applyBorder="1" applyAlignment="1" applyProtection="1">
      <alignment horizontal="left" vertical="center" wrapText="1"/>
      <protection locked="0"/>
    </xf>
    <xf numFmtId="184" fontId="20" fillId="2" borderId="1" xfId="72" applyNumberFormat="1" applyFont="1" applyFill="1" applyBorder="1" applyAlignment="1">
      <alignment horizontal="right" vertical="center"/>
    </xf>
    <xf numFmtId="183" fontId="13" fillId="2" borderId="1" xfId="72" applyNumberFormat="1" applyFont="1" applyFill="1" applyBorder="1" applyAlignment="1">
      <alignment horizontal="right" vertical="center"/>
    </xf>
    <xf numFmtId="0" fontId="25" fillId="2" borderId="4" xfId="72" applyFont="1" applyFill="1" applyBorder="1" applyAlignment="1">
      <alignment horizontal="left" vertical="center" wrapText="1"/>
    </xf>
    <xf numFmtId="0" fontId="25" fillId="0" borderId="4" xfId="72" applyFont="1" applyFill="1" applyBorder="1" applyAlignment="1">
      <alignment horizontal="left" vertical="center" wrapText="1"/>
    </xf>
    <xf numFmtId="0" fontId="0" fillId="0" borderId="0" xfId="72" applyFill="1" applyAlignment="1">
      <alignment vertical="center" wrapText="1"/>
    </xf>
    <xf numFmtId="178" fontId="13" fillId="0" borderId="1" xfId="9" applyNumberFormat="1" applyFont="1" applyBorder="1" applyAlignment="1">
      <alignment vertical="center"/>
    </xf>
    <xf numFmtId="0" fontId="20" fillId="2" borderId="1" xfId="72" applyFont="1" applyFill="1" applyBorder="1" applyAlignment="1">
      <alignment vertical="center"/>
    </xf>
    <xf numFmtId="183" fontId="13" fillId="2" borderId="1" xfId="64" applyNumberFormat="1" applyFont="1" applyFill="1" applyBorder="1" applyAlignment="1">
      <alignment horizontal="right" vertical="center"/>
    </xf>
    <xf numFmtId="183" fontId="13" fillId="0" borderId="1" xfId="64" applyNumberFormat="1" applyFont="1" applyFill="1" applyBorder="1" applyAlignment="1">
      <alignment horizontal="right" vertical="center"/>
    </xf>
    <xf numFmtId="3" fontId="13" fillId="2" borderId="1" xfId="64" applyNumberFormat="1" applyFont="1" applyFill="1" applyBorder="1" applyAlignment="1">
      <alignment horizontal="right" vertical="center"/>
    </xf>
    <xf numFmtId="3" fontId="13" fillId="0" borderId="1" xfId="64" applyNumberFormat="1" applyFont="1" applyFill="1" applyBorder="1" applyAlignment="1">
      <alignment horizontal="right" vertical="center"/>
    </xf>
    <xf numFmtId="0" fontId="20" fillId="2" borderId="1" xfId="72" applyFont="1" applyFill="1" applyBorder="1" applyAlignment="1">
      <alignment vertical="center" wrapText="1"/>
    </xf>
    <xf numFmtId="185" fontId="20" fillId="0" borderId="1" xfId="13" applyNumberFormat="1" applyFont="1" applyFill="1" applyBorder="1" applyAlignment="1" applyProtection="1">
      <alignment horizontal="right" vertical="center"/>
    </xf>
    <xf numFmtId="183" fontId="13" fillId="0" borderId="1" xfId="76" applyNumberFormat="1" applyFont="1" applyBorder="1" applyAlignment="1">
      <alignment vertical="center"/>
    </xf>
    <xf numFmtId="0" fontId="57" fillId="0" borderId="0" xfId="72" applyFont="1" applyFill="1">
      <alignment vertical="center"/>
    </xf>
    <xf numFmtId="183" fontId="14" fillId="2" borderId="1" xfId="64" applyNumberFormat="1" applyFont="1" applyFill="1" applyBorder="1">
      <alignment vertical="center"/>
    </xf>
    <xf numFmtId="183" fontId="14" fillId="2" borderId="1" xfId="64" applyNumberFormat="1" applyFont="1" applyFill="1" applyBorder="1" applyAlignment="1">
      <alignment horizontal="right" vertical="center"/>
    </xf>
    <xf numFmtId="0" fontId="20" fillId="2" borderId="1" xfId="72" applyFont="1" applyFill="1" applyBorder="1" applyAlignment="1">
      <alignment horizontal="right" vertical="center"/>
    </xf>
    <xf numFmtId="183" fontId="20" fillId="2" borderId="1" xfId="72" applyNumberFormat="1" applyFont="1" applyFill="1" applyBorder="1" applyAlignment="1">
      <alignment horizontal="right" vertical="center"/>
    </xf>
    <xf numFmtId="178" fontId="58" fillId="0" borderId="1" xfId="9" applyNumberFormat="1" applyFont="1" applyBorder="1" applyAlignment="1">
      <alignment vertical="center"/>
    </xf>
    <xf numFmtId="178" fontId="59" fillId="0" borderId="1" xfId="9" applyNumberFormat="1" applyFont="1" applyFill="1" applyBorder="1" applyAlignment="1">
      <alignment vertical="center"/>
    </xf>
    <xf numFmtId="178" fontId="20" fillId="0" borderId="1" xfId="9" applyNumberFormat="1" applyFont="1" applyBorder="1" applyAlignment="1">
      <alignment vertical="center"/>
    </xf>
    <xf numFmtId="183" fontId="60" fillId="0" borderId="1" xfId="66" applyNumberFormat="1" applyFont="1" applyFill="1" applyBorder="1" applyAlignment="1">
      <alignment horizontal="right" vertical="center"/>
    </xf>
    <xf numFmtId="183" fontId="20" fillId="2" borderId="1" xfId="64" applyNumberFormat="1" applyFont="1" applyFill="1" applyBorder="1">
      <alignment vertical="center"/>
    </xf>
    <xf numFmtId="3" fontId="14" fillId="0" borderId="1" xfId="64" applyNumberFormat="1" applyFont="1" applyFill="1" applyBorder="1" applyAlignment="1">
      <alignment horizontal="right" vertical="center"/>
    </xf>
    <xf numFmtId="183" fontId="14" fillId="0" borderId="1" xfId="64" applyNumberFormat="1" applyFont="1" applyFill="1" applyBorder="1" applyAlignment="1">
      <alignment horizontal="right" vertical="center"/>
    </xf>
    <xf numFmtId="183" fontId="20" fillId="0" borderId="1" xfId="66" applyNumberFormat="1" applyFont="1" applyFill="1" applyBorder="1">
      <alignment vertical="center"/>
    </xf>
    <xf numFmtId="181" fontId="20" fillId="0" borderId="1" xfId="66" applyNumberFormat="1" applyFont="1" applyFill="1" applyBorder="1">
      <alignment vertical="center"/>
    </xf>
    <xf numFmtId="183" fontId="20" fillId="2" borderId="1" xfId="64" applyNumberFormat="1" applyFont="1" applyFill="1" applyBorder="1" applyAlignment="1">
      <alignment vertical="center"/>
    </xf>
    <xf numFmtId="183" fontId="20" fillId="0" borderId="1" xfId="72" applyNumberFormat="1" applyFont="1" applyFill="1" applyBorder="1" applyAlignment="1">
      <alignment horizontal="right" vertical="center"/>
    </xf>
    <xf numFmtId="183" fontId="14" fillId="3" borderId="1" xfId="64" applyNumberFormat="1" applyFont="1" applyFill="1" applyBorder="1">
      <alignment vertical="center"/>
    </xf>
    <xf numFmtId="183" fontId="20" fillId="0" borderId="1" xfId="72" applyNumberFormat="1" applyFont="1" applyFill="1" applyBorder="1" applyAlignment="1">
      <alignment horizontal="right" vertical="center" wrapText="1"/>
    </xf>
    <xf numFmtId="187" fontId="9" fillId="0" borderId="0" xfId="76" applyNumberFormat="1" applyFont="1" applyBorder="1" applyAlignment="1">
      <alignment vertical="center"/>
    </xf>
    <xf numFmtId="41" fontId="61" fillId="2" borderId="0" xfId="49" applyFont="1" applyFill="1" applyBorder="1" applyAlignment="1">
      <alignment vertical="center"/>
    </xf>
    <xf numFmtId="41" fontId="61" fillId="0" borderId="0" xfId="49" applyFont="1" applyFill="1" applyBorder="1" applyAlignment="1">
      <alignment vertical="center"/>
    </xf>
    <xf numFmtId="187" fontId="9" fillId="0" borderId="0" xfId="76" applyNumberFormat="1" applyFont="1" applyAlignment="1">
      <alignment vertical="center"/>
    </xf>
    <xf numFmtId="41" fontId="9" fillId="0" borderId="0" xfId="49" applyFont="1" applyAlignment="1">
      <alignment vertical="center"/>
    </xf>
    <xf numFmtId="188" fontId="9" fillId="0" borderId="0" xfId="76" applyNumberFormat="1" applyFont="1" applyAlignment="1">
      <alignment vertical="center"/>
    </xf>
    <xf numFmtId="187" fontId="5" fillId="7" borderId="0" xfId="76" applyNumberFormat="1" applyFont="1" applyFill="1" applyAlignment="1" applyProtection="1">
      <alignment horizontal="center" vertical="center"/>
    </xf>
    <xf numFmtId="41" fontId="9" fillId="0" borderId="0" xfId="49" applyFont="1" applyFill="1" applyBorder="1" applyAlignment="1" applyProtection="1">
      <alignment horizontal="center" vertical="center"/>
    </xf>
    <xf numFmtId="188" fontId="6" fillId="7" borderId="0" xfId="76" applyNumberFormat="1" applyFont="1" applyFill="1" applyBorder="1" applyAlignment="1" applyProtection="1">
      <alignment horizontal="right" vertical="center"/>
    </xf>
    <xf numFmtId="187" fontId="24" fillId="7" borderId="1" xfId="89" applyNumberFormat="1" applyFont="1" applyFill="1" applyBorder="1" applyAlignment="1" applyProtection="1">
      <alignment horizontal="center" vertical="center"/>
    </xf>
    <xf numFmtId="187" fontId="24" fillId="0" borderId="1" xfId="89" applyNumberFormat="1" applyFont="1" applyFill="1" applyBorder="1" applyAlignment="1" applyProtection="1">
      <alignment horizontal="center" vertical="center" wrapText="1"/>
    </xf>
    <xf numFmtId="187" fontId="24" fillId="7" borderId="1" xfId="89" applyNumberFormat="1" applyFont="1" applyFill="1" applyBorder="1" applyAlignment="1" applyProtection="1">
      <alignment horizontal="center" vertical="center" wrapText="1"/>
    </xf>
    <xf numFmtId="187" fontId="24" fillId="7" borderId="1" xfId="89" applyNumberFormat="1" applyFont="1" applyFill="1" applyBorder="1" applyAlignment="1" applyProtection="1">
      <alignment horizontal="left" vertical="center" wrapText="1"/>
    </xf>
    <xf numFmtId="187" fontId="13" fillId="0" borderId="1" xfId="89" applyNumberFormat="1" applyFont="1" applyFill="1" applyBorder="1" applyAlignment="1" applyProtection="1">
      <alignment horizontal="left" vertical="center" wrapText="1" indent="2"/>
    </xf>
    <xf numFmtId="183" fontId="13" fillId="0" borderId="1" xfId="76" applyNumberFormat="1" applyFont="1" applyFill="1" applyBorder="1" applyAlignment="1">
      <alignment vertical="center"/>
    </xf>
    <xf numFmtId="187" fontId="24" fillId="0" borderId="1" xfId="89" applyNumberFormat="1" applyFont="1" applyFill="1" applyBorder="1" applyAlignment="1" applyProtection="1">
      <alignment horizontal="left" vertical="center" wrapText="1"/>
    </xf>
    <xf numFmtId="184" fontId="62" fillId="2" borderId="1" xfId="49" applyNumberFormat="1" applyFont="1" applyFill="1" applyBorder="1" applyAlignment="1" applyProtection="1">
      <alignment horizontal="right" vertical="center"/>
    </xf>
    <xf numFmtId="187" fontId="9" fillId="0" borderId="0" xfId="76" applyNumberFormat="1" applyFont="1" applyFill="1" applyAlignment="1">
      <alignment vertical="center"/>
    </xf>
    <xf numFmtId="41" fontId="9" fillId="2" borderId="0" xfId="49" applyFont="1" applyFill="1" applyAlignment="1">
      <alignment vertical="center"/>
    </xf>
    <xf numFmtId="188" fontId="9" fillId="2" borderId="0" xfId="76" applyNumberFormat="1" applyFont="1" applyFill="1" applyAlignment="1">
      <alignment vertical="center"/>
    </xf>
    <xf numFmtId="187" fontId="28" fillId="0" borderId="0" xfId="76" applyNumberFormat="1" applyFont="1" applyAlignment="1">
      <alignment vertical="center"/>
    </xf>
    <xf numFmtId="187" fontId="28" fillId="0" borderId="0" xfId="76" applyNumberFormat="1" applyFont="1" applyFill="1" applyAlignment="1">
      <alignment vertical="center"/>
    </xf>
    <xf numFmtId="41" fontId="28" fillId="2" borderId="0" xfId="49" applyFont="1" applyFill="1" applyBorder="1" applyAlignment="1" applyProtection="1">
      <alignment horizontal="center" vertical="center"/>
    </xf>
    <xf numFmtId="188" fontId="6" fillId="2" borderId="0" xfId="76" applyNumberFormat="1" applyFont="1" applyFill="1" applyBorder="1" applyAlignment="1" applyProtection="1">
      <alignment horizontal="right" vertical="center"/>
    </xf>
    <xf numFmtId="187" fontId="6" fillId="7" borderId="1" xfId="89" applyNumberFormat="1" applyFont="1" applyFill="1" applyBorder="1" applyAlignment="1" applyProtection="1">
      <alignment horizontal="center" vertical="center"/>
    </xf>
    <xf numFmtId="187" fontId="6" fillId="0" borderId="1" xfId="89" applyNumberFormat="1" applyFont="1" applyFill="1" applyBorder="1" applyAlignment="1" applyProtection="1">
      <alignment horizontal="center" vertical="center" wrapText="1"/>
    </xf>
    <xf numFmtId="187" fontId="6" fillId="7" borderId="1" xfId="89" applyNumberFormat="1" applyFont="1" applyFill="1" applyBorder="1" applyAlignment="1" applyProtection="1">
      <alignment horizontal="center" vertical="center" wrapText="1"/>
    </xf>
    <xf numFmtId="187" fontId="13" fillId="0" borderId="1" xfId="89" applyNumberFormat="1" applyFont="1" applyFill="1" applyBorder="1" applyAlignment="1" applyProtection="1">
      <alignment horizontal="left" vertical="center" wrapText="1"/>
    </xf>
    <xf numFmtId="184" fontId="13" fillId="2" borderId="1" xfId="49" applyNumberFormat="1" applyFont="1" applyFill="1" applyBorder="1" applyAlignment="1" applyProtection="1">
      <alignment horizontal="right" vertical="center"/>
    </xf>
    <xf numFmtId="0" fontId="13" fillId="2" borderId="1" xfId="76" applyNumberFormat="1" applyFont="1" applyFill="1" applyBorder="1" applyAlignment="1" applyProtection="1">
      <alignment horizontal="right" vertical="center"/>
    </xf>
    <xf numFmtId="187" fontId="9" fillId="0" borderId="4" xfId="76" applyNumberFormat="1" applyFont="1" applyBorder="1" applyAlignment="1">
      <alignment horizontal="left" vertical="center" wrapText="1"/>
    </xf>
    <xf numFmtId="187" fontId="9" fillId="0" borderId="4" xfId="76" applyNumberFormat="1" applyFont="1" applyFill="1" applyBorder="1" applyAlignment="1">
      <alignment horizontal="left" vertical="center" wrapText="1"/>
    </xf>
    <xf numFmtId="187" fontId="9" fillId="0" borderId="4" xfId="76" applyNumberFormat="1" applyFont="1" applyBorder="1" applyAlignment="1">
      <alignment horizontal="left" vertical="center"/>
    </xf>
    <xf numFmtId="187" fontId="5" fillId="7" borderId="0" xfId="76" applyNumberFormat="1" applyFont="1" applyFill="1" applyAlignment="1" applyProtection="1" quotePrefix="1">
      <alignment horizontal="center" vertical="center"/>
    </xf>
  </cellXfs>
  <cellStyles count="11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输出 2" xfId="45"/>
    <cellStyle name="常规 2 2 3"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40% - 强调文字颜色 6" xfId="61" builtinId="51"/>
    <cellStyle name="适中 2" xfId="62"/>
    <cellStyle name="60% - 强调文字颜色 6" xfId="63" builtinId="52"/>
    <cellStyle name="常规 2 3" xfId="64"/>
    <cellStyle name="常规 10" xfId="65"/>
    <cellStyle name="常规 2 3 2" xfId="66"/>
    <cellStyle name="常规 10 2" xfId="67"/>
    <cellStyle name="标题 2 2" xfId="68"/>
    <cellStyle name="标题 3 2" xfId="69"/>
    <cellStyle name="标题 4 2" xfId="70"/>
    <cellStyle name="差 2" xfId="71"/>
    <cellStyle name="常规 2" xfId="72"/>
    <cellStyle name="常规 2 4" xfId="73"/>
    <cellStyle name="常规 2 5" xfId="74"/>
    <cellStyle name="千位分隔[0] 3 2" xfId="75"/>
    <cellStyle name="常规 2 6" xfId="76"/>
    <cellStyle name="常规 2 6 2" xfId="77"/>
    <cellStyle name="常规 2 7" xfId="78"/>
    <cellStyle name="常规 2 8" xfId="79"/>
    <cellStyle name="输入 2" xfId="80"/>
    <cellStyle name="常规 2 9" xfId="81"/>
    <cellStyle name="常规 3" xfId="82"/>
    <cellStyle name="常规_2007人代会数据 2" xfId="83"/>
    <cellStyle name="常规 3 2" xfId="84"/>
    <cellStyle name="常规 3 2 2" xfId="85"/>
    <cellStyle name="常规 3 3" xfId="86"/>
    <cellStyle name="常规 3 4" xfId="87"/>
    <cellStyle name="常规 3 5" xfId="88"/>
    <cellStyle name="常规 4" xfId="89"/>
    <cellStyle name="常规 4 2" xfId="90"/>
    <cellStyle name="常规 4 2 2" xfId="91"/>
    <cellStyle name="常规 4 2 3" xfId="92"/>
    <cellStyle name="常规 4 3" xfId="93"/>
    <cellStyle name="常规 5" xfId="94"/>
    <cellStyle name="常规 6 2" xfId="95"/>
    <cellStyle name="注释 2" xfId="96"/>
    <cellStyle name="常规 7" xfId="97"/>
    <cellStyle name="常规 9" xfId="98"/>
    <cellStyle name="好 2" xfId="99"/>
    <cellStyle name="汇总 2" xfId="100"/>
    <cellStyle name="检查单元格 2" xfId="101"/>
    <cellStyle name="解释性文本 2" xfId="102"/>
    <cellStyle name="警告文本 2" xfId="103"/>
    <cellStyle name="链接单元格 2" xfId="104"/>
    <cellStyle name="千位分隔 2" xfId="105"/>
    <cellStyle name="千位分隔 2 2" xfId="106"/>
    <cellStyle name="千位分隔 2 3" xfId="107"/>
    <cellStyle name="千位分隔 2 3 2 2 2" xfId="108"/>
    <cellStyle name="千位分隔 2 3 2 2 2 2" xfId="109"/>
    <cellStyle name="千位分隔 2 3 2 2 2 3" xfId="110"/>
    <cellStyle name="千位分隔 2 4 2" xfId="111"/>
    <cellStyle name="千位分隔[0] 6" xfId="112"/>
    <cellStyle name="千位分隔[0] 6 2" xfId="113"/>
    <cellStyle name="千位分隔[0] 7" xfId="114"/>
    <cellStyle name="样式 1" xfId="115"/>
  </cellStyles>
  <tableStyles count="0" defaultTableStyle="TableStyleMedium9" defaultPivotStyle="PivotStyleLight16"/>
  <colors>
    <mruColors>
      <color rgb="0000FF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9" Type="http://schemas.openxmlformats.org/officeDocument/2006/relationships/sharedStrings" Target="sharedStrings.xml"/><Relationship Id="rId48" Type="http://schemas.openxmlformats.org/officeDocument/2006/relationships/styles" Target="styles.xml"/><Relationship Id="rId47" Type="http://schemas.openxmlformats.org/officeDocument/2006/relationships/theme" Target="theme/theme1.xml"/><Relationship Id="rId46" Type="http://schemas.openxmlformats.org/officeDocument/2006/relationships/externalLink" Target="externalLinks/externalLink1.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39044;&#31639;&#31185;\2023&#24180;&#25253;&#20154;&#22823;&#25253;&#34920;\2022&#24180;12.31&#25910;&#25903;&#26376;&#25253;\&#25903;&#20986;&#31185;&#30446;&#20998;&#32423;&#27491;&#2433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科目明细信息表"/>
      <sheetName val="Sheet4"/>
      <sheetName val="Sheet7"/>
      <sheetName val="分级"/>
    </sheetNames>
    <sheetDataSet>
      <sheetData sheetId="0"/>
      <sheetData sheetId="1"/>
      <sheetData sheetId="2"/>
      <sheetData sheetId="3">
        <row r="4">
          <cell r="A4">
            <v>206</v>
          </cell>
          <cell r="B4">
            <v>0</v>
          </cell>
          <cell r="C4">
            <v>0</v>
          </cell>
          <cell r="D4">
            <v>0</v>
          </cell>
          <cell r="E4">
            <v>0</v>
          </cell>
          <cell r="F4">
            <v>0</v>
          </cell>
        </row>
        <row r="5">
          <cell r="A5">
            <v>207</v>
          </cell>
          <cell r="B5">
            <v>0</v>
          </cell>
          <cell r="C5">
            <v>0</v>
          </cell>
          <cell r="D5">
            <v>0</v>
          </cell>
          <cell r="E5">
            <v>0</v>
          </cell>
          <cell r="F5">
            <v>0</v>
          </cell>
        </row>
        <row r="6">
          <cell r="A6">
            <v>208</v>
          </cell>
          <cell r="B6">
            <v>19702207.03</v>
          </cell>
          <cell r="C6">
            <v>0</v>
          </cell>
          <cell r="D6">
            <v>19702207.03</v>
          </cell>
          <cell r="E6">
            <v>0</v>
          </cell>
          <cell r="F6">
            <v>1970.220703</v>
          </cell>
        </row>
        <row r="7">
          <cell r="A7">
            <v>211</v>
          </cell>
          <cell r="B7">
            <v>0</v>
          </cell>
          <cell r="C7">
            <v>0</v>
          </cell>
          <cell r="D7">
            <v>0</v>
          </cell>
          <cell r="E7">
            <v>0</v>
          </cell>
          <cell r="F7">
            <v>0</v>
          </cell>
        </row>
        <row r="8">
          <cell r="A8">
            <v>212</v>
          </cell>
          <cell r="B8">
            <v>633467193.5</v>
          </cell>
          <cell r="C8">
            <v>138458546.08</v>
          </cell>
          <cell r="D8">
            <v>633467193.5</v>
          </cell>
          <cell r="E8">
            <v>138458546.08</v>
          </cell>
          <cell r="F8">
            <v>77192.573958</v>
          </cell>
        </row>
        <row r="9">
          <cell r="A9">
            <v>213</v>
          </cell>
          <cell r="B9">
            <v>0</v>
          </cell>
          <cell r="C9">
            <v>0</v>
          </cell>
          <cell r="D9">
            <v>0</v>
          </cell>
          <cell r="E9">
            <v>0</v>
          </cell>
          <cell r="F9">
            <v>0</v>
          </cell>
        </row>
        <row r="10">
          <cell r="A10">
            <v>214</v>
          </cell>
          <cell r="B10">
            <v>0</v>
          </cell>
          <cell r="C10">
            <v>0</v>
          </cell>
          <cell r="D10">
            <v>0</v>
          </cell>
          <cell r="E10">
            <v>0</v>
          </cell>
          <cell r="F10">
            <v>0</v>
          </cell>
        </row>
        <row r="11">
          <cell r="A11">
            <v>215</v>
          </cell>
          <cell r="B11">
            <v>0</v>
          </cell>
          <cell r="C11">
            <v>0</v>
          </cell>
          <cell r="D11">
            <v>0</v>
          </cell>
          <cell r="E11">
            <v>0</v>
          </cell>
          <cell r="F11">
            <v>0</v>
          </cell>
        </row>
        <row r="12">
          <cell r="A12">
            <v>217</v>
          </cell>
          <cell r="B12">
            <v>0</v>
          </cell>
          <cell r="C12">
            <v>0</v>
          </cell>
          <cell r="D12">
            <v>0</v>
          </cell>
          <cell r="E12">
            <v>0</v>
          </cell>
          <cell r="F12">
            <v>0</v>
          </cell>
        </row>
        <row r="13">
          <cell r="A13">
            <v>229</v>
          </cell>
          <cell r="B13">
            <v>3370269493.02</v>
          </cell>
          <cell r="C13">
            <v>854128649.57</v>
          </cell>
          <cell r="D13">
            <v>3370269493.02</v>
          </cell>
          <cell r="E13">
            <v>854128649.57</v>
          </cell>
          <cell r="F13">
            <v>422439.814259</v>
          </cell>
        </row>
        <row r="14">
          <cell r="A14">
            <v>232</v>
          </cell>
          <cell r="B14">
            <v>317158300</v>
          </cell>
          <cell r="C14">
            <v>0</v>
          </cell>
          <cell r="D14">
            <v>317158300</v>
          </cell>
          <cell r="E14">
            <v>0</v>
          </cell>
          <cell r="F14">
            <v>31715.83</v>
          </cell>
        </row>
        <row r="15">
          <cell r="A15">
            <v>233</v>
          </cell>
          <cell r="B15">
            <v>23357.92</v>
          </cell>
          <cell r="C15">
            <v>0</v>
          </cell>
          <cell r="D15">
            <v>23357.92</v>
          </cell>
          <cell r="E15">
            <v>0</v>
          </cell>
          <cell r="F15">
            <v>2.335792</v>
          </cell>
        </row>
        <row r="16">
          <cell r="A16">
            <v>234</v>
          </cell>
          <cell r="B16">
            <v>0</v>
          </cell>
          <cell r="C16">
            <v>0</v>
          </cell>
          <cell r="D16">
            <v>0</v>
          </cell>
          <cell r="E16">
            <v>0</v>
          </cell>
          <cell r="F16">
            <v>0</v>
          </cell>
        </row>
        <row r="17">
          <cell r="A17">
            <v>20610</v>
          </cell>
          <cell r="B17">
            <v>0</v>
          </cell>
          <cell r="C17">
            <v>0</v>
          </cell>
          <cell r="D17">
            <v>0</v>
          </cell>
          <cell r="E17">
            <v>0</v>
          </cell>
          <cell r="F17">
            <v>0</v>
          </cell>
        </row>
        <row r="18">
          <cell r="A18">
            <v>20707</v>
          </cell>
          <cell r="B18">
            <v>0</v>
          </cell>
          <cell r="C18">
            <v>0</v>
          </cell>
          <cell r="D18">
            <v>0</v>
          </cell>
          <cell r="E18">
            <v>0</v>
          </cell>
          <cell r="F18">
            <v>0</v>
          </cell>
        </row>
        <row r="19">
          <cell r="A19">
            <v>20709</v>
          </cell>
          <cell r="B19">
            <v>0</v>
          </cell>
          <cell r="C19">
            <v>0</v>
          </cell>
          <cell r="D19">
            <v>0</v>
          </cell>
          <cell r="E19">
            <v>0</v>
          </cell>
          <cell r="F19">
            <v>0</v>
          </cell>
        </row>
        <row r="20">
          <cell r="A20">
            <v>20710</v>
          </cell>
          <cell r="B20">
            <v>0</v>
          </cell>
          <cell r="C20">
            <v>0</v>
          </cell>
          <cell r="D20">
            <v>0</v>
          </cell>
          <cell r="E20">
            <v>0</v>
          </cell>
          <cell r="F20">
            <v>0</v>
          </cell>
        </row>
        <row r="21">
          <cell r="A21">
            <v>20822</v>
          </cell>
          <cell r="B21">
            <v>19702207.03</v>
          </cell>
          <cell r="C21">
            <v>0</v>
          </cell>
          <cell r="D21">
            <v>1970.220703</v>
          </cell>
          <cell r="E21">
            <v>0</v>
          </cell>
          <cell r="F21">
            <v>1970.220703</v>
          </cell>
        </row>
        <row r="22">
          <cell r="A22">
            <v>20823</v>
          </cell>
          <cell r="B22">
            <v>0</v>
          </cell>
          <cell r="C22">
            <v>0</v>
          </cell>
          <cell r="D22">
            <v>0</v>
          </cell>
          <cell r="E22">
            <v>0</v>
          </cell>
          <cell r="F22">
            <v>0</v>
          </cell>
        </row>
        <row r="23">
          <cell r="A23">
            <v>20829</v>
          </cell>
          <cell r="B23">
            <v>0</v>
          </cell>
          <cell r="C23">
            <v>0</v>
          </cell>
          <cell r="D23">
            <v>0</v>
          </cell>
          <cell r="E23">
            <v>0</v>
          </cell>
          <cell r="F23">
            <v>0</v>
          </cell>
        </row>
        <row r="24">
          <cell r="A24">
            <v>21160</v>
          </cell>
          <cell r="B24">
            <v>0</v>
          </cell>
          <cell r="C24">
            <v>0</v>
          </cell>
          <cell r="D24">
            <v>0</v>
          </cell>
          <cell r="E24">
            <v>0</v>
          </cell>
          <cell r="F24">
            <v>0</v>
          </cell>
        </row>
        <row r="25">
          <cell r="A25">
            <v>21161</v>
          </cell>
          <cell r="B25">
            <v>0</v>
          </cell>
          <cell r="C25">
            <v>0</v>
          </cell>
          <cell r="D25">
            <v>0</v>
          </cell>
          <cell r="E25">
            <v>0</v>
          </cell>
          <cell r="F25">
            <v>0</v>
          </cell>
        </row>
        <row r="26">
          <cell r="A26">
            <v>21208</v>
          </cell>
          <cell r="B26">
            <v>633017765.72</v>
          </cell>
          <cell r="C26">
            <v>134160786.7</v>
          </cell>
          <cell r="D26">
            <v>63301.776572</v>
          </cell>
          <cell r="E26">
            <v>13416.07867</v>
          </cell>
          <cell r="F26">
            <v>76717.855242</v>
          </cell>
        </row>
        <row r="27">
          <cell r="A27">
            <v>21210</v>
          </cell>
          <cell r="B27">
            <v>0</v>
          </cell>
          <cell r="C27">
            <v>0</v>
          </cell>
          <cell r="D27">
            <v>0</v>
          </cell>
          <cell r="E27">
            <v>0</v>
          </cell>
          <cell r="F27">
            <v>0</v>
          </cell>
        </row>
        <row r="28">
          <cell r="A28">
            <v>21211</v>
          </cell>
        </row>
        <row r="28">
          <cell r="D28">
            <v>0</v>
          </cell>
          <cell r="E28">
            <v>0</v>
          </cell>
          <cell r="F28">
            <v>0</v>
          </cell>
        </row>
        <row r="29">
          <cell r="A29">
            <v>21213</v>
          </cell>
          <cell r="B29">
            <v>0</v>
          </cell>
          <cell r="C29">
            <v>4297759.38</v>
          </cell>
          <cell r="D29">
            <v>0</v>
          </cell>
          <cell r="E29">
            <v>429.775938</v>
          </cell>
          <cell r="F29">
            <v>429.775938</v>
          </cell>
        </row>
        <row r="30">
          <cell r="A30">
            <v>21214</v>
          </cell>
          <cell r="B30">
            <v>449427.78</v>
          </cell>
          <cell r="C30">
            <v>0</v>
          </cell>
          <cell r="D30">
            <v>44.942778</v>
          </cell>
          <cell r="E30">
            <v>0</v>
          </cell>
          <cell r="F30">
            <v>44.942778</v>
          </cell>
        </row>
        <row r="31">
          <cell r="A31">
            <v>21215</v>
          </cell>
          <cell r="B31">
            <v>0</v>
          </cell>
          <cell r="C31">
            <v>0</v>
          </cell>
          <cell r="D31">
            <v>0</v>
          </cell>
          <cell r="E31">
            <v>0</v>
          </cell>
          <cell r="F31">
            <v>0</v>
          </cell>
        </row>
        <row r="32">
          <cell r="A32">
            <v>21216</v>
          </cell>
          <cell r="B32">
            <v>0</v>
          </cell>
          <cell r="C32">
            <v>0</v>
          </cell>
          <cell r="D32">
            <v>0</v>
          </cell>
          <cell r="E32">
            <v>0</v>
          </cell>
          <cell r="F32">
            <v>0</v>
          </cell>
        </row>
        <row r="33">
          <cell r="A33">
            <v>21217</v>
          </cell>
          <cell r="B33">
            <v>0</v>
          </cell>
          <cell r="C33">
            <v>0</v>
          </cell>
          <cell r="D33">
            <v>0</v>
          </cell>
          <cell r="E33">
            <v>0</v>
          </cell>
          <cell r="F33">
            <v>0</v>
          </cell>
        </row>
        <row r="34">
          <cell r="A34">
            <v>21218</v>
          </cell>
          <cell r="B34">
            <v>0</v>
          </cell>
          <cell r="C34">
            <v>0</v>
          </cell>
          <cell r="D34">
            <v>0</v>
          </cell>
          <cell r="E34">
            <v>0</v>
          </cell>
          <cell r="F34">
            <v>0</v>
          </cell>
        </row>
        <row r="35">
          <cell r="A35">
            <v>21219</v>
          </cell>
          <cell r="B35">
            <v>0</v>
          </cell>
          <cell r="C35">
            <v>0</v>
          </cell>
          <cell r="D35">
            <v>0</v>
          </cell>
          <cell r="E35">
            <v>0</v>
          </cell>
          <cell r="F35">
            <v>0</v>
          </cell>
        </row>
        <row r="36">
          <cell r="A36">
            <v>21366</v>
          </cell>
          <cell r="B36">
            <v>0</v>
          </cell>
          <cell r="C36">
            <v>0</v>
          </cell>
          <cell r="D36">
            <v>0</v>
          </cell>
          <cell r="E36">
            <v>0</v>
          </cell>
          <cell r="F36">
            <v>0</v>
          </cell>
        </row>
        <row r="37">
          <cell r="A37">
            <v>21367</v>
          </cell>
          <cell r="B37">
            <v>0</v>
          </cell>
          <cell r="C37">
            <v>0</v>
          </cell>
          <cell r="D37">
            <v>0</v>
          </cell>
          <cell r="E37">
            <v>0</v>
          </cell>
          <cell r="F37">
            <v>0</v>
          </cell>
        </row>
        <row r="38">
          <cell r="A38">
            <v>21369</v>
          </cell>
          <cell r="B38">
            <v>0</v>
          </cell>
          <cell r="C38">
            <v>0</v>
          </cell>
          <cell r="D38">
            <v>0</v>
          </cell>
          <cell r="E38">
            <v>0</v>
          </cell>
          <cell r="F38">
            <v>0</v>
          </cell>
        </row>
        <row r="39">
          <cell r="A39">
            <v>21370</v>
          </cell>
          <cell r="B39">
            <v>0</v>
          </cell>
          <cell r="C39">
            <v>0</v>
          </cell>
          <cell r="D39">
            <v>0</v>
          </cell>
          <cell r="E39">
            <v>0</v>
          </cell>
          <cell r="F39">
            <v>0</v>
          </cell>
        </row>
        <row r="40">
          <cell r="A40">
            <v>21371</v>
          </cell>
          <cell r="B40">
            <v>0</v>
          </cell>
          <cell r="C40">
            <v>0</v>
          </cell>
          <cell r="D40">
            <v>0</v>
          </cell>
          <cell r="E40">
            <v>0</v>
          </cell>
          <cell r="F40">
            <v>0</v>
          </cell>
        </row>
        <row r="41">
          <cell r="A41">
            <v>21460</v>
          </cell>
          <cell r="B41">
            <v>0</v>
          </cell>
          <cell r="C41">
            <v>0</v>
          </cell>
          <cell r="D41">
            <v>0</v>
          </cell>
          <cell r="E41">
            <v>0</v>
          </cell>
          <cell r="F41">
            <v>0</v>
          </cell>
        </row>
        <row r="42">
          <cell r="A42">
            <v>21462</v>
          </cell>
          <cell r="B42">
            <v>0</v>
          </cell>
          <cell r="C42">
            <v>0</v>
          </cell>
          <cell r="D42">
            <v>0</v>
          </cell>
          <cell r="E42">
            <v>0</v>
          </cell>
          <cell r="F42">
            <v>0</v>
          </cell>
        </row>
        <row r="43">
          <cell r="A43">
            <v>21464</v>
          </cell>
          <cell r="B43">
            <v>0</v>
          </cell>
          <cell r="C43">
            <v>0</v>
          </cell>
          <cell r="D43">
            <v>0</v>
          </cell>
          <cell r="E43">
            <v>0</v>
          </cell>
          <cell r="F43">
            <v>0</v>
          </cell>
        </row>
        <row r="44">
          <cell r="A44">
            <v>21468</v>
          </cell>
          <cell r="B44">
            <v>0</v>
          </cell>
          <cell r="C44">
            <v>0</v>
          </cell>
          <cell r="D44">
            <v>0</v>
          </cell>
          <cell r="E44">
            <v>0</v>
          </cell>
          <cell r="F44">
            <v>0</v>
          </cell>
        </row>
        <row r="45">
          <cell r="A45">
            <v>21469</v>
          </cell>
          <cell r="B45">
            <v>0</v>
          </cell>
          <cell r="C45">
            <v>0</v>
          </cell>
          <cell r="D45">
            <v>0</v>
          </cell>
          <cell r="E45">
            <v>0</v>
          </cell>
          <cell r="F45">
            <v>0</v>
          </cell>
        </row>
        <row r="46">
          <cell r="A46">
            <v>21470</v>
          </cell>
          <cell r="B46">
            <v>0</v>
          </cell>
          <cell r="C46">
            <v>0</v>
          </cell>
          <cell r="D46">
            <v>0</v>
          </cell>
          <cell r="E46">
            <v>0</v>
          </cell>
          <cell r="F46">
            <v>0</v>
          </cell>
        </row>
        <row r="47">
          <cell r="A47">
            <v>21471</v>
          </cell>
          <cell r="B47">
            <v>0</v>
          </cell>
          <cell r="C47">
            <v>0</v>
          </cell>
          <cell r="D47">
            <v>0</v>
          </cell>
          <cell r="E47">
            <v>0</v>
          </cell>
          <cell r="F47">
            <v>0</v>
          </cell>
        </row>
        <row r="48">
          <cell r="A48">
            <v>21472</v>
          </cell>
        </row>
        <row r="48">
          <cell r="D48">
            <v>0</v>
          </cell>
          <cell r="E48">
            <v>0</v>
          </cell>
          <cell r="F48">
            <v>0</v>
          </cell>
        </row>
        <row r="49">
          <cell r="A49">
            <v>21562</v>
          </cell>
          <cell r="B49">
            <v>0</v>
          </cell>
          <cell r="C49">
            <v>0</v>
          </cell>
          <cell r="D49">
            <v>0</v>
          </cell>
          <cell r="E49">
            <v>0</v>
          </cell>
          <cell r="F49">
            <v>0</v>
          </cell>
        </row>
        <row r="50">
          <cell r="A50">
            <v>22904</v>
          </cell>
          <cell r="B50">
            <v>3364549952.84</v>
          </cell>
          <cell r="C50">
            <v>854128649.57</v>
          </cell>
          <cell r="D50">
            <v>336454.995284</v>
          </cell>
          <cell r="E50">
            <v>85412.864957</v>
          </cell>
          <cell r="F50">
            <v>421867.860241</v>
          </cell>
        </row>
        <row r="51">
          <cell r="A51">
            <v>22908</v>
          </cell>
          <cell r="B51">
            <v>0</v>
          </cell>
          <cell r="C51">
            <v>0</v>
          </cell>
          <cell r="D51">
            <v>0</v>
          </cell>
          <cell r="E51">
            <v>0</v>
          </cell>
          <cell r="F51">
            <v>0</v>
          </cell>
        </row>
        <row r="52">
          <cell r="A52">
            <v>22909</v>
          </cell>
        </row>
        <row r="52">
          <cell r="D52">
            <v>0</v>
          </cell>
          <cell r="E52">
            <v>0</v>
          </cell>
          <cell r="F52">
            <v>0</v>
          </cell>
        </row>
        <row r="53">
          <cell r="A53">
            <v>22960</v>
          </cell>
          <cell r="B53">
            <v>5719540.18</v>
          </cell>
          <cell r="C53">
            <v>0</v>
          </cell>
          <cell r="D53">
            <v>571.954018</v>
          </cell>
          <cell r="E53">
            <v>0</v>
          </cell>
          <cell r="F53">
            <v>571.954018</v>
          </cell>
        </row>
        <row r="54">
          <cell r="A54">
            <v>23204</v>
          </cell>
          <cell r="B54">
            <v>317158300</v>
          </cell>
          <cell r="C54">
            <v>0</v>
          </cell>
          <cell r="D54">
            <v>31715.83</v>
          </cell>
          <cell r="E54">
            <v>0</v>
          </cell>
          <cell r="F54">
            <v>31715.83</v>
          </cell>
        </row>
        <row r="55">
          <cell r="A55">
            <v>23304</v>
          </cell>
          <cell r="B55">
            <v>23357.92</v>
          </cell>
          <cell r="C55">
            <v>0</v>
          </cell>
          <cell r="D55">
            <v>2.335792</v>
          </cell>
          <cell r="E55">
            <v>0</v>
          </cell>
          <cell r="F55">
            <v>2.335792</v>
          </cell>
        </row>
        <row r="56">
          <cell r="A56">
            <v>23401</v>
          </cell>
          <cell r="B56">
            <v>0</v>
          </cell>
          <cell r="C56">
            <v>0</v>
          </cell>
          <cell r="D56">
            <v>0</v>
          </cell>
          <cell r="E56">
            <v>0</v>
          </cell>
          <cell r="F56">
            <v>0</v>
          </cell>
        </row>
        <row r="57">
          <cell r="A57">
            <v>23402</v>
          </cell>
          <cell r="B57">
            <v>0</v>
          </cell>
          <cell r="C57">
            <v>0</v>
          </cell>
          <cell r="D57">
            <v>0</v>
          </cell>
          <cell r="E57">
            <v>0</v>
          </cell>
          <cell r="F57">
            <v>0</v>
          </cell>
        </row>
        <row r="58">
          <cell r="A58">
            <v>2061001</v>
          </cell>
        </row>
        <row r="58">
          <cell r="D58">
            <v>0</v>
          </cell>
          <cell r="E58">
            <v>0</v>
          </cell>
          <cell r="F58">
            <v>0</v>
          </cell>
        </row>
        <row r="59">
          <cell r="A59">
            <v>2061002</v>
          </cell>
        </row>
        <row r="59">
          <cell r="D59">
            <v>0</v>
          </cell>
          <cell r="E59">
            <v>0</v>
          </cell>
          <cell r="F59">
            <v>0</v>
          </cell>
        </row>
        <row r="60">
          <cell r="A60">
            <v>2061003</v>
          </cell>
        </row>
        <row r="60">
          <cell r="D60">
            <v>0</v>
          </cell>
          <cell r="E60">
            <v>0</v>
          </cell>
          <cell r="F60">
            <v>0</v>
          </cell>
        </row>
        <row r="61">
          <cell r="A61">
            <v>2061004</v>
          </cell>
        </row>
        <row r="61">
          <cell r="D61">
            <v>0</v>
          </cell>
          <cell r="E61">
            <v>0</v>
          </cell>
          <cell r="F61">
            <v>0</v>
          </cell>
        </row>
        <row r="62">
          <cell r="A62">
            <v>2061005</v>
          </cell>
        </row>
        <row r="62">
          <cell r="D62">
            <v>0</v>
          </cell>
          <cell r="E62">
            <v>0</v>
          </cell>
          <cell r="F62">
            <v>0</v>
          </cell>
        </row>
        <row r="63">
          <cell r="A63">
            <v>2061099</v>
          </cell>
        </row>
        <row r="63">
          <cell r="D63">
            <v>0</v>
          </cell>
          <cell r="E63">
            <v>0</v>
          </cell>
          <cell r="F63">
            <v>0</v>
          </cell>
        </row>
        <row r="64">
          <cell r="A64">
            <v>2070701</v>
          </cell>
        </row>
        <row r="64">
          <cell r="D64">
            <v>0</v>
          </cell>
          <cell r="E64">
            <v>0</v>
          </cell>
          <cell r="F64">
            <v>0</v>
          </cell>
        </row>
        <row r="65">
          <cell r="A65">
            <v>2070702</v>
          </cell>
        </row>
        <row r="65">
          <cell r="D65">
            <v>0</v>
          </cell>
          <cell r="E65">
            <v>0</v>
          </cell>
          <cell r="F65">
            <v>0</v>
          </cell>
        </row>
        <row r="66">
          <cell r="A66">
            <v>2070703</v>
          </cell>
        </row>
        <row r="66">
          <cell r="D66">
            <v>0</v>
          </cell>
          <cell r="E66">
            <v>0</v>
          </cell>
          <cell r="F66">
            <v>0</v>
          </cell>
        </row>
        <row r="67">
          <cell r="A67">
            <v>2070704</v>
          </cell>
        </row>
        <row r="67">
          <cell r="D67">
            <v>0</v>
          </cell>
          <cell r="E67">
            <v>0</v>
          </cell>
          <cell r="F67">
            <v>0</v>
          </cell>
        </row>
        <row r="68">
          <cell r="A68">
            <v>2070799</v>
          </cell>
        </row>
        <row r="68">
          <cell r="D68">
            <v>0</v>
          </cell>
          <cell r="E68">
            <v>0</v>
          </cell>
          <cell r="F68">
            <v>0</v>
          </cell>
        </row>
        <row r="69">
          <cell r="A69">
            <v>2070901</v>
          </cell>
        </row>
        <row r="69">
          <cell r="D69">
            <v>0</v>
          </cell>
          <cell r="E69">
            <v>0</v>
          </cell>
          <cell r="F69">
            <v>0</v>
          </cell>
        </row>
        <row r="70">
          <cell r="A70">
            <v>2070902</v>
          </cell>
        </row>
        <row r="70">
          <cell r="D70">
            <v>0</v>
          </cell>
          <cell r="E70">
            <v>0</v>
          </cell>
          <cell r="F70">
            <v>0</v>
          </cell>
        </row>
        <row r="71">
          <cell r="A71">
            <v>2070903</v>
          </cell>
        </row>
        <row r="71">
          <cell r="D71">
            <v>0</v>
          </cell>
          <cell r="E71">
            <v>0</v>
          </cell>
          <cell r="F71">
            <v>0</v>
          </cell>
        </row>
        <row r="72">
          <cell r="A72">
            <v>2070904</v>
          </cell>
        </row>
        <row r="72">
          <cell r="D72">
            <v>0</v>
          </cell>
          <cell r="E72">
            <v>0</v>
          </cell>
          <cell r="F72">
            <v>0</v>
          </cell>
        </row>
        <row r="73">
          <cell r="A73">
            <v>2070999</v>
          </cell>
        </row>
        <row r="73">
          <cell r="D73">
            <v>0</v>
          </cell>
          <cell r="E73">
            <v>0</v>
          </cell>
          <cell r="F73">
            <v>0</v>
          </cell>
        </row>
        <row r="74">
          <cell r="A74">
            <v>2071001</v>
          </cell>
        </row>
        <row r="74">
          <cell r="D74">
            <v>0</v>
          </cell>
          <cell r="E74">
            <v>0</v>
          </cell>
          <cell r="F74">
            <v>0</v>
          </cell>
        </row>
        <row r="75">
          <cell r="A75">
            <v>2071099</v>
          </cell>
        </row>
        <row r="75">
          <cell r="D75">
            <v>0</v>
          </cell>
          <cell r="E75">
            <v>0</v>
          </cell>
          <cell r="F75">
            <v>0</v>
          </cell>
        </row>
        <row r="76">
          <cell r="A76">
            <v>2082201</v>
          </cell>
          <cell r="B76">
            <v>7362600</v>
          </cell>
        </row>
        <row r="76">
          <cell r="D76">
            <v>736.26</v>
          </cell>
          <cell r="E76">
            <v>0</v>
          </cell>
          <cell r="F76">
            <v>736.26</v>
          </cell>
        </row>
        <row r="77">
          <cell r="A77">
            <v>2082202</v>
          </cell>
          <cell r="B77">
            <v>12339607.03</v>
          </cell>
        </row>
        <row r="77">
          <cell r="D77">
            <v>1233.960703</v>
          </cell>
          <cell r="E77">
            <v>0</v>
          </cell>
          <cell r="F77">
            <v>1233.960703</v>
          </cell>
        </row>
        <row r="78">
          <cell r="A78">
            <v>2082299</v>
          </cell>
        </row>
        <row r="78">
          <cell r="D78">
            <v>0</v>
          </cell>
          <cell r="E78">
            <v>0</v>
          </cell>
          <cell r="F78">
            <v>0</v>
          </cell>
        </row>
        <row r="79">
          <cell r="A79">
            <v>2082301</v>
          </cell>
        </row>
        <row r="79">
          <cell r="D79">
            <v>0</v>
          </cell>
          <cell r="E79">
            <v>0</v>
          </cell>
          <cell r="F79">
            <v>0</v>
          </cell>
        </row>
        <row r="80">
          <cell r="A80">
            <v>2082302</v>
          </cell>
        </row>
        <row r="80">
          <cell r="D80">
            <v>0</v>
          </cell>
          <cell r="E80">
            <v>0</v>
          </cell>
          <cell r="F80">
            <v>0</v>
          </cell>
        </row>
        <row r="81">
          <cell r="A81">
            <v>2082399</v>
          </cell>
        </row>
        <row r="81">
          <cell r="D81">
            <v>0</v>
          </cell>
          <cell r="E81">
            <v>0</v>
          </cell>
          <cell r="F81">
            <v>0</v>
          </cell>
        </row>
        <row r="82">
          <cell r="A82">
            <v>2082901</v>
          </cell>
        </row>
        <row r="82">
          <cell r="D82">
            <v>0</v>
          </cell>
          <cell r="E82">
            <v>0</v>
          </cell>
          <cell r="F82">
            <v>0</v>
          </cell>
        </row>
        <row r="83">
          <cell r="A83">
            <v>2082999</v>
          </cell>
        </row>
        <row r="83">
          <cell r="D83">
            <v>0</v>
          </cell>
          <cell r="E83">
            <v>0</v>
          </cell>
          <cell r="F83">
            <v>0</v>
          </cell>
        </row>
        <row r="84">
          <cell r="A84">
            <v>2116001</v>
          </cell>
        </row>
        <row r="84">
          <cell r="D84">
            <v>0</v>
          </cell>
          <cell r="E84">
            <v>0</v>
          </cell>
          <cell r="F84">
            <v>0</v>
          </cell>
        </row>
        <row r="85">
          <cell r="A85">
            <v>2116002</v>
          </cell>
        </row>
        <row r="85">
          <cell r="D85">
            <v>0</v>
          </cell>
          <cell r="E85">
            <v>0</v>
          </cell>
          <cell r="F85">
            <v>0</v>
          </cell>
        </row>
        <row r="86">
          <cell r="A86">
            <v>2116003</v>
          </cell>
        </row>
        <row r="86">
          <cell r="D86">
            <v>0</v>
          </cell>
          <cell r="E86">
            <v>0</v>
          </cell>
          <cell r="F86">
            <v>0</v>
          </cell>
        </row>
        <row r="87">
          <cell r="A87">
            <v>2116099</v>
          </cell>
        </row>
        <row r="87">
          <cell r="D87">
            <v>0</v>
          </cell>
          <cell r="E87">
            <v>0</v>
          </cell>
          <cell r="F87">
            <v>0</v>
          </cell>
        </row>
        <row r="88">
          <cell r="A88">
            <v>2116101</v>
          </cell>
        </row>
        <row r="88">
          <cell r="D88">
            <v>0</v>
          </cell>
          <cell r="E88">
            <v>0</v>
          </cell>
          <cell r="F88">
            <v>0</v>
          </cell>
        </row>
        <row r="89">
          <cell r="A89">
            <v>2116102</v>
          </cell>
        </row>
        <row r="89">
          <cell r="D89">
            <v>0</v>
          </cell>
          <cell r="E89">
            <v>0</v>
          </cell>
          <cell r="F89">
            <v>0</v>
          </cell>
        </row>
        <row r="90">
          <cell r="A90">
            <v>2116103</v>
          </cell>
        </row>
        <row r="90">
          <cell r="D90">
            <v>0</v>
          </cell>
          <cell r="E90">
            <v>0</v>
          </cell>
          <cell r="F90">
            <v>0</v>
          </cell>
        </row>
        <row r="91">
          <cell r="A91">
            <v>2116104</v>
          </cell>
        </row>
        <row r="91">
          <cell r="D91">
            <v>0</v>
          </cell>
          <cell r="E91">
            <v>0</v>
          </cell>
          <cell r="F91">
            <v>0</v>
          </cell>
        </row>
        <row r="92">
          <cell r="A92">
            <v>2120801</v>
          </cell>
          <cell r="B92">
            <v>399159055.51</v>
          </cell>
          <cell r="C92">
            <v>129328494.1</v>
          </cell>
          <cell r="D92">
            <v>39915.905551</v>
          </cell>
          <cell r="E92">
            <v>12932.84941</v>
          </cell>
          <cell r="F92">
            <v>52848.754961</v>
          </cell>
        </row>
        <row r="93">
          <cell r="A93">
            <v>2120802</v>
          </cell>
        </row>
        <row r="93">
          <cell r="D93">
            <v>0</v>
          </cell>
          <cell r="E93">
            <v>0</v>
          </cell>
          <cell r="F93">
            <v>0</v>
          </cell>
        </row>
        <row r="94">
          <cell r="A94">
            <v>2120803</v>
          </cell>
          <cell r="B94">
            <v>35283217.19</v>
          </cell>
        </row>
        <row r="94">
          <cell r="D94">
            <v>3528.321719</v>
          </cell>
          <cell r="E94">
            <v>0</v>
          </cell>
          <cell r="F94">
            <v>3528.321719</v>
          </cell>
        </row>
        <row r="95">
          <cell r="A95">
            <v>2120804</v>
          </cell>
          <cell r="B95">
            <v>49191523.97</v>
          </cell>
        </row>
        <row r="95">
          <cell r="D95">
            <v>4919.152397</v>
          </cell>
          <cell r="E95">
            <v>0</v>
          </cell>
          <cell r="F95">
            <v>4919.152397</v>
          </cell>
        </row>
        <row r="96">
          <cell r="A96">
            <v>2120805</v>
          </cell>
        </row>
        <row r="96">
          <cell r="D96">
            <v>0</v>
          </cell>
          <cell r="E96">
            <v>0</v>
          </cell>
          <cell r="F96">
            <v>0</v>
          </cell>
        </row>
        <row r="97">
          <cell r="A97">
            <v>2120806</v>
          </cell>
        </row>
        <row r="97">
          <cell r="C97">
            <v>850000</v>
          </cell>
          <cell r="D97">
            <v>0</v>
          </cell>
          <cell r="E97">
            <v>85</v>
          </cell>
          <cell r="F97">
            <v>85</v>
          </cell>
        </row>
        <row r="98">
          <cell r="A98">
            <v>2120807</v>
          </cell>
        </row>
        <row r="98">
          <cell r="D98">
            <v>0</v>
          </cell>
          <cell r="E98">
            <v>0</v>
          </cell>
          <cell r="F98">
            <v>0</v>
          </cell>
        </row>
        <row r="99">
          <cell r="A99">
            <v>2120809</v>
          </cell>
        </row>
        <row r="99">
          <cell r="D99">
            <v>0</v>
          </cell>
          <cell r="E99">
            <v>0</v>
          </cell>
          <cell r="F99">
            <v>0</v>
          </cell>
        </row>
        <row r="100">
          <cell r="A100">
            <v>2120810</v>
          </cell>
        </row>
        <row r="100">
          <cell r="D100">
            <v>0</v>
          </cell>
          <cell r="E100">
            <v>0</v>
          </cell>
          <cell r="F100">
            <v>0</v>
          </cell>
        </row>
        <row r="101">
          <cell r="A101">
            <v>2120811</v>
          </cell>
        </row>
        <row r="101">
          <cell r="D101">
            <v>0</v>
          </cell>
          <cell r="E101">
            <v>0</v>
          </cell>
          <cell r="F101">
            <v>0</v>
          </cell>
        </row>
        <row r="102">
          <cell r="A102">
            <v>2120813</v>
          </cell>
        </row>
        <row r="102">
          <cell r="D102">
            <v>0</v>
          </cell>
          <cell r="E102">
            <v>0</v>
          </cell>
          <cell r="F102">
            <v>0</v>
          </cell>
        </row>
        <row r="103">
          <cell r="A103">
            <v>2120814</v>
          </cell>
          <cell r="B103">
            <v>137074120.03</v>
          </cell>
        </row>
        <row r="103">
          <cell r="D103">
            <v>13707.412003</v>
          </cell>
          <cell r="E103">
            <v>0</v>
          </cell>
          <cell r="F103">
            <v>13707.412003</v>
          </cell>
        </row>
        <row r="104">
          <cell r="A104">
            <v>2120815</v>
          </cell>
        </row>
        <row r="104">
          <cell r="D104">
            <v>0</v>
          </cell>
          <cell r="E104">
            <v>0</v>
          </cell>
          <cell r="F104">
            <v>0</v>
          </cell>
        </row>
        <row r="105">
          <cell r="A105">
            <v>2120816</v>
          </cell>
        </row>
        <row r="105">
          <cell r="D105">
            <v>0</v>
          </cell>
          <cell r="E105">
            <v>0</v>
          </cell>
          <cell r="F105">
            <v>0</v>
          </cell>
        </row>
        <row r="106">
          <cell r="A106">
            <v>2120899</v>
          </cell>
          <cell r="B106">
            <v>12309849.02</v>
          </cell>
          <cell r="C106">
            <v>3982292.6</v>
          </cell>
          <cell r="D106">
            <v>1230.984902</v>
          </cell>
          <cell r="E106">
            <v>398.22926</v>
          </cell>
          <cell r="F106">
            <v>1629.214162</v>
          </cell>
        </row>
        <row r="107">
          <cell r="A107">
            <v>2121001</v>
          </cell>
        </row>
        <row r="107">
          <cell r="D107">
            <v>0</v>
          </cell>
          <cell r="E107">
            <v>0</v>
          </cell>
          <cell r="F107">
            <v>0</v>
          </cell>
        </row>
        <row r="108">
          <cell r="A108">
            <v>2121002</v>
          </cell>
        </row>
        <row r="108">
          <cell r="D108">
            <v>0</v>
          </cell>
          <cell r="E108">
            <v>0</v>
          </cell>
          <cell r="F108">
            <v>0</v>
          </cell>
        </row>
        <row r="109">
          <cell r="A109">
            <v>2121099</v>
          </cell>
        </row>
        <row r="109">
          <cell r="D109">
            <v>0</v>
          </cell>
          <cell r="E109">
            <v>0</v>
          </cell>
          <cell r="F109">
            <v>0</v>
          </cell>
        </row>
        <row r="110">
          <cell r="A110">
            <v>2121301</v>
          </cell>
        </row>
        <row r="110">
          <cell r="C110">
            <v>2503584.82</v>
          </cell>
          <cell r="D110">
            <v>0</v>
          </cell>
          <cell r="E110">
            <v>250.358482</v>
          </cell>
          <cell r="F110">
            <v>250.358482</v>
          </cell>
        </row>
        <row r="111">
          <cell r="A111">
            <v>2121302</v>
          </cell>
        </row>
        <row r="111">
          <cell r="C111">
            <v>1794174.56</v>
          </cell>
          <cell r="D111">
            <v>0</v>
          </cell>
          <cell r="E111">
            <v>179.417456</v>
          </cell>
          <cell r="F111">
            <v>179.417456</v>
          </cell>
        </row>
        <row r="112">
          <cell r="A112">
            <v>2121303</v>
          </cell>
        </row>
        <row r="112">
          <cell r="D112">
            <v>0</v>
          </cell>
          <cell r="E112">
            <v>0</v>
          </cell>
          <cell r="F112">
            <v>0</v>
          </cell>
        </row>
        <row r="113">
          <cell r="A113">
            <v>2121304</v>
          </cell>
        </row>
        <row r="113">
          <cell r="D113">
            <v>0</v>
          </cell>
          <cell r="E113">
            <v>0</v>
          </cell>
          <cell r="F113">
            <v>0</v>
          </cell>
        </row>
        <row r="114">
          <cell r="A114">
            <v>2121399</v>
          </cell>
        </row>
        <row r="114">
          <cell r="D114">
            <v>0</v>
          </cell>
          <cell r="E114">
            <v>0</v>
          </cell>
          <cell r="F114">
            <v>0</v>
          </cell>
        </row>
        <row r="115">
          <cell r="A115">
            <v>2121401</v>
          </cell>
          <cell r="B115">
            <v>449427.78</v>
          </cell>
        </row>
        <row r="115">
          <cell r="D115">
            <v>44.942778</v>
          </cell>
          <cell r="E115">
            <v>0</v>
          </cell>
          <cell r="F115">
            <v>44.942778</v>
          </cell>
        </row>
        <row r="116">
          <cell r="A116">
            <v>2121402</v>
          </cell>
        </row>
        <row r="116">
          <cell r="D116">
            <v>0</v>
          </cell>
          <cell r="E116">
            <v>0</v>
          </cell>
          <cell r="F116">
            <v>0</v>
          </cell>
        </row>
        <row r="117">
          <cell r="A117">
            <v>2121499</v>
          </cell>
        </row>
        <row r="117">
          <cell r="D117">
            <v>0</v>
          </cell>
          <cell r="E117">
            <v>0</v>
          </cell>
          <cell r="F117">
            <v>0</v>
          </cell>
        </row>
        <row r="118">
          <cell r="A118">
            <v>2121501</v>
          </cell>
        </row>
        <row r="118">
          <cell r="D118">
            <v>0</v>
          </cell>
          <cell r="E118">
            <v>0</v>
          </cell>
          <cell r="F118">
            <v>0</v>
          </cell>
        </row>
        <row r="119">
          <cell r="A119">
            <v>2121502</v>
          </cell>
        </row>
        <row r="119">
          <cell r="D119">
            <v>0</v>
          </cell>
          <cell r="E119">
            <v>0</v>
          </cell>
          <cell r="F119">
            <v>0</v>
          </cell>
        </row>
        <row r="120">
          <cell r="A120">
            <v>2121599</v>
          </cell>
        </row>
        <row r="120">
          <cell r="D120">
            <v>0</v>
          </cell>
          <cell r="E120">
            <v>0</v>
          </cell>
          <cell r="F120">
            <v>0</v>
          </cell>
        </row>
        <row r="121">
          <cell r="A121">
            <v>2121601</v>
          </cell>
        </row>
        <row r="121">
          <cell r="D121">
            <v>0</v>
          </cell>
          <cell r="E121">
            <v>0</v>
          </cell>
          <cell r="F121">
            <v>0</v>
          </cell>
        </row>
        <row r="122">
          <cell r="A122">
            <v>2121602</v>
          </cell>
        </row>
        <row r="122">
          <cell r="D122">
            <v>0</v>
          </cell>
          <cell r="E122">
            <v>0</v>
          </cell>
          <cell r="F122">
            <v>0</v>
          </cell>
        </row>
        <row r="123">
          <cell r="A123">
            <v>2121699</v>
          </cell>
        </row>
        <row r="123">
          <cell r="D123">
            <v>0</v>
          </cell>
          <cell r="E123">
            <v>0</v>
          </cell>
          <cell r="F123">
            <v>0</v>
          </cell>
        </row>
        <row r="124">
          <cell r="A124">
            <v>2121701</v>
          </cell>
        </row>
        <row r="124">
          <cell r="D124">
            <v>0</v>
          </cell>
          <cell r="E124">
            <v>0</v>
          </cell>
          <cell r="F124">
            <v>0</v>
          </cell>
        </row>
        <row r="125">
          <cell r="A125">
            <v>2121702</v>
          </cell>
        </row>
        <row r="125">
          <cell r="D125">
            <v>0</v>
          </cell>
          <cell r="E125">
            <v>0</v>
          </cell>
          <cell r="F125">
            <v>0</v>
          </cell>
        </row>
        <row r="126">
          <cell r="A126">
            <v>2121703</v>
          </cell>
        </row>
        <row r="126">
          <cell r="D126">
            <v>0</v>
          </cell>
          <cell r="E126">
            <v>0</v>
          </cell>
          <cell r="F126">
            <v>0</v>
          </cell>
        </row>
        <row r="127">
          <cell r="A127">
            <v>2121704</v>
          </cell>
        </row>
        <row r="127">
          <cell r="D127">
            <v>0</v>
          </cell>
          <cell r="E127">
            <v>0</v>
          </cell>
          <cell r="F127">
            <v>0</v>
          </cell>
        </row>
        <row r="128">
          <cell r="A128">
            <v>2121799</v>
          </cell>
        </row>
        <row r="128">
          <cell r="D128">
            <v>0</v>
          </cell>
          <cell r="E128">
            <v>0</v>
          </cell>
          <cell r="F128">
            <v>0</v>
          </cell>
        </row>
        <row r="129">
          <cell r="A129">
            <v>2121801</v>
          </cell>
        </row>
        <row r="129">
          <cell r="D129">
            <v>0</v>
          </cell>
          <cell r="E129">
            <v>0</v>
          </cell>
          <cell r="F129">
            <v>0</v>
          </cell>
        </row>
        <row r="130">
          <cell r="A130">
            <v>2121899</v>
          </cell>
        </row>
        <row r="130">
          <cell r="D130">
            <v>0</v>
          </cell>
          <cell r="E130">
            <v>0</v>
          </cell>
          <cell r="F130">
            <v>0</v>
          </cell>
        </row>
        <row r="131">
          <cell r="A131">
            <v>2121901</v>
          </cell>
        </row>
        <row r="131">
          <cell r="D131">
            <v>0</v>
          </cell>
          <cell r="E131">
            <v>0</v>
          </cell>
          <cell r="F131">
            <v>0</v>
          </cell>
        </row>
        <row r="132">
          <cell r="A132">
            <v>2121902</v>
          </cell>
        </row>
        <row r="132">
          <cell r="D132">
            <v>0</v>
          </cell>
          <cell r="E132">
            <v>0</v>
          </cell>
          <cell r="F132">
            <v>0</v>
          </cell>
        </row>
        <row r="133">
          <cell r="A133">
            <v>2121903</v>
          </cell>
        </row>
        <row r="133">
          <cell r="D133">
            <v>0</v>
          </cell>
          <cell r="E133">
            <v>0</v>
          </cell>
          <cell r="F133">
            <v>0</v>
          </cell>
        </row>
        <row r="134">
          <cell r="A134">
            <v>2121904</v>
          </cell>
        </row>
        <row r="134">
          <cell r="D134">
            <v>0</v>
          </cell>
          <cell r="E134">
            <v>0</v>
          </cell>
          <cell r="F134">
            <v>0</v>
          </cell>
        </row>
        <row r="135">
          <cell r="A135">
            <v>2121905</v>
          </cell>
        </row>
        <row r="135">
          <cell r="D135">
            <v>0</v>
          </cell>
          <cell r="E135">
            <v>0</v>
          </cell>
          <cell r="F135">
            <v>0</v>
          </cell>
        </row>
        <row r="136">
          <cell r="A136">
            <v>2121906</v>
          </cell>
        </row>
        <row r="136">
          <cell r="D136">
            <v>0</v>
          </cell>
          <cell r="E136">
            <v>0</v>
          </cell>
          <cell r="F136">
            <v>0</v>
          </cell>
        </row>
        <row r="137">
          <cell r="A137">
            <v>2121907</v>
          </cell>
        </row>
        <row r="137">
          <cell r="D137">
            <v>0</v>
          </cell>
          <cell r="E137">
            <v>0</v>
          </cell>
          <cell r="F137">
            <v>0</v>
          </cell>
        </row>
        <row r="138">
          <cell r="A138">
            <v>2121999</v>
          </cell>
        </row>
        <row r="138">
          <cell r="D138">
            <v>0</v>
          </cell>
          <cell r="E138">
            <v>0</v>
          </cell>
          <cell r="F138">
            <v>0</v>
          </cell>
        </row>
        <row r="139">
          <cell r="A139">
            <v>2136601</v>
          </cell>
        </row>
        <row r="139">
          <cell r="D139">
            <v>0</v>
          </cell>
          <cell r="E139">
            <v>0</v>
          </cell>
          <cell r="F139">
            <v>0</v>
          </cell>
        </row>
        <row r="140">
          <cell r="A140">
            <v>2136602</v>
          </cell>
        </row>
        <row r="140">
          <cell r="D140">
            <v>0</v>
          </cell>
          <cell r="E140">
            <v>0</v>
          </cell>
          <cell r="F140">
            <v>0</v>
          </cell>
        </row>
        <row r="141">
          <cell r="A141">
            <v>2136603</v>
          </cell>
        </row>
        <row r="141">
          <cell r="D141">
            <v>0</v>
          </cell>
          <cell r="E141">
            <v>0</v>
          </cell>
          <cell r="F141">
            <v>0</v>
          </cell>
        </row>
        <row r="142">
          <cell r="A142">
            <v>2136699</v>
          </cell>
        </row>
        <row r="142">
          <cell r="D142">
            <v>0</v>
          </cell>
          <cell r="E142">
            <v>0</v>
          </cell>
          <cell r="F142">
            <v>0</v>
          </cell>
        </row>
        <row r="143">
          <cell r="A143">
            <v>2136701</v>
          </cell>
        </row>
        <row r="143">
          <cell r="D143">
            <v>0</v>
          </cell>
          <cell r="E143">
            <v>0</v>
          </cell>
          <cell r="F143">
            <v>0</v>
          </cell>
        </row>
        <row r="144">
          <cell r="A144">
            <v>2136702</v>
          </cell>
        </row>
        <row r="144">
          <cell r="D144">
            <v>0</v>
          </cell>
          <cell r="E144">
            <v>0</v>
          </cell>
          <cell r="F144">
            <v>0</v>
          </cell>
        </row>
        <row r="145">
          <cell r="A145">
            <v>2136703</v>
          </cell>
        </row>
        <row r="145">
          <cell r="D145">
            <v>0</v>
          </cell>
          <cell r="E145">
            <v>0</v>
          </cell>
          <cell r="F145">
            <v>0</v>
          </cell>
        </row>
        <row r="146">
          <cell r="A146">
            <v>2136799</v>
          </cell>
        </row>
        <row r="146">
          <cell r="D146">
            <v>0</v>
          </cell>
          <cell r="E146">
            <v>0</v>
          </cell>
          <cell r="F146">
            <v>0</v>
          </cell>
        </row>
        <row r="147">
          <cell r="A147">
            <v>2136901</v>
          </cell>
        </row>
        <row r="147">
          <cell r="D147">
            <v>0</v>
          </cell>
          <cell r="E147">
            <v>0</v>
          </cell>
          <cell r="F147">
            <v>0</v>
          </cell>
        </row>
        <row r="148">
          <cell r="A148">
            <v>2136902</v>
          </cell>
        </row>
        <row r="148">
          <cell r="D148">
            <v>0</v>
          </cell>
          <cell r="E148">
            <v>0</v>
          </cell>
          <cell r="F148">
            <v>0</v>
          </cell>
        </row>
        <row r="149">
          <cell r="A149">
            <v>2136903</v>
          </cell>
        </row>
        <row r="149">
          <cell r="D149">
            <v>0</v>
          </cell>
          <cell r="E149">
            <v>0</v>
          </cell>
          <cell r="F149">
            <v>0</v>
          </cell>
        </row>
        <row r="150">
          <cell r="A150">
            <v>2136999</v>
          </cell>
        </row>
        <row r="150">
          <cell r="D150">
            <v>0</v>
          </cell>
          <cell r="E150">
            <v>0</v>
          </cell>
          <cell r="F150">
            <v>0</v>
          </cell>
        </row>
        <row r="151">
          <cell r="A151">
            <v>2137001</v>
          </cell>
        </row>
        <row r="151">
          <cell r="D151">
            <v>0</v>
          </cell>
          <cell r="E151">
            <v>0</v>
          </cell>
          <cell r="F151">
            <v>0</v>
          </cell>
        </row>
        <row r="152">
          <cell r="A152">
            <v>2137099</v>
          </cell>
        </row>
        <row r="152">
          <cell r="D152">
            <v>0</v>
          </cell>
          <cell r="E152">
            <v>0</v>
          </cell>
          <cell r="F152">
            <v>0</v>
          </cell>
        </row>
        <row r="153">
          <cell r="A153">
            <v>2137101</v>
          </cell>
        </row>
        <row r="153">
          <cell r="D153">
            <v>0</v>
          </cell>
          <cell r="E153">
            <v>0</v>
          </cell>
          <cell r="F153">
            <v>0</v>
          </cell>
        </row>
        <row r="154">
          <cell r="A154">
            <v>2137102</v>
          </cell>
        </row>
        <row r="154">
          <cell r="D154">
            <v>0</v>
          </cell>
          <cell r="E154">
            <v>0</v>
          </cell>
          <cell r="F154">
            <v>0</v>
          </cell>
        </row>
        <row r="155">
          <cell r="A155">
            <v>2137103</v>
          </cell>
        </row>
        <row r="155">
          <cell r="D155">
            <v>0</v>
          </cell>
          <cell r="E155">
            <v>0</v>
          </cell>
          <cell r="F155">
            <v>0</v>
          </cell>
        </row>
        <row r="156">
          <cell r="A156">
            <v>2137199</v>
          </cell>
        </row>
        <row r="156">
          <cell r="D156">
            <v>0</v>
          </cell>
          <cell r="E156">
            <v>0</v>
          </cell>
          <cell r="F156">
            <v>0</v>
          </cell>
        </row>
        <row r="157">
          <cell r="A157">
            <v>2146001</v>
          </cell>
        </row>
        <row r="157">
          <cell r="D157">
            <v>0</v>
          </cell>
          <cell r="E157">
            <v>0</v>
          </cell>
          <cell r="F157">
            <v>0</v>
          </cell>
        </row>
        <row r="158">
          <cell r="A158">
            <v>2146002</v>
          </cell>
        </row>
        <row r="158">
          <cell r="D158">
            <v>0</v>
          </cell>
          <cell r="E158">
            <v>0</v>
          </cell>
          <cell r="F158">
            <v>0</v>
          </cell>
        </row>
        <row r="159">
          <cell r="A159">
            <v>2146003</v>
          </cell>
        </row>
        <row r="159">
          <cell r="D159">
            <v>0</v>
          </cell>
          <cell r="E159">
            <v>0</v>
          </cell>
          <cell r="F159">
            <v>0</v>
          </cell>
        </row>
        <row r="160">
          <cell r="A160">
            <v>2146099</v>
          </cell>
        </row>
        <row r="160">
          <cell r="D160">
            <v>0</v>
          </cell>
          <cell r="E160">
            <v>0</v>
          </cell>
          <cell r="F160">
            <v>0</v>
          </cell>
        </row>
        <row r="161">
          <cell r="A161">
            <v>2146201</v>
          </cell>
        </row>
        <row r="161">
          <cell r="D161">
            <v>0</v>
          </cell>
          <cell r="E161">
            <v>0</v>
          </cell>
          <cell r="F161">
            <v>0</v>
          </cell>
        </row>
        <row r="162">
          <cell r="A162">
            <v>2146202</v>
          </cell>
        </row>
        <row r="162">
          <cell r="D162">
            <v>0</v>
          </cell>
          <cell r="E162">
            <v>0</v>
          </cell>
          <cell r="F162">
            <v>0</v>
          </cell>
        </row>
        <row r="163">
          <cell r="A163">
            <v>2146203</v>
          </cell>
        </row>
        <row r="163">
          <cell r="D163">
            <v>0</v>
          </cell>
          <cell r="E163">
            <v>0</v>
          </cell>
          <cell r="F163">
            <v>0</v>
          </cell>
        </row>
        <row r="164">
          <cell r="A164">
            <v>2146299</v>
          </cell>
        </row>
        <row r="164">
          <cell r="D164">
            <v>0</v>
          </cell>
          <cell r="E164">
            <v>0</v>
          </cell>
          <cell r="F164">
            <v>0</v>
          </cell>
        </row>
        <row r="165">
          <cell r="A165">
            <v>2146401</v>
          </cell>
        </row>
        <row r="165">
          <cell r="D165">
            <v>0</v>
          </cell>
          <cell r="E165">
            <v>0</v>
          </cell>
          <cell r="F165">
            <v>0</v>
          </cell>
        </row>
        <row r="166">
          <cell r="A166">
            <v>2146402</v>
          </cell>
        </row>
        <row r="166">
          <cell r="D166">
            <v>0</v>
          </cell>
          <cell r="E166">
            <v>0</v>
          </cell>
          <cell r="F166">
            <v>0</v>
          </cell>
        </row>
        <row r="167">
          <cell r="A167">
            <v>2146403</v>
          </cell>
        </row>
        <row r="167">
          <cell r="D167">
            <v>0</v>
          </cell>
          <cell r="E167">
            <v>0</v>
          </cell>
          <cell r="F167">
            <v>0</v>
          </cell>
        </row>
        <row r="168">
          <cell r="A168">
            <v>2146404</v>
          </cell>
        </row>
        <row r="168">
          <cell r="D168">
            <v>0</v>
          </cell>
          <cell r="E168">
            <v>0</v>
          </cell>
          <cell r="F168">
            <v>0</v>
          </cell>
        </row>
        <row r="169">
          <cell r="A169">
            <v>2146405</v>
          </cell>
        </row>
        <row r="169">
          <cell r="D169">
            <v>0</v>
          </cell>
          <cell r="E169">
            <v>0</v>
          </cell>
          <cell r="F169">
            <v>0</v>
          </cell>
        </row>
        <row r="170">
          <cell r="A170">
            <v>2146406</v>
          </cell>
        </row>
        <row r="170">
          <cell r="D170">
            <v>0</v>
          </cell>
          <cell r="E170">
            <v>0</v>
          </cell>
          <cell r="F170">
            <v>0</v>
          </cell>
        </row>
        <row r="171">
          <cell r="A171">
            <v>2146407</v>
          </cell>
        </row>
        <row r="171">
          <cell r="D171">
            <v>0</v>
          </cell>
          <cell r="E171">
            <v>0</v>
          </cell>
          <cell r="F171">
            <v>0</v>
          </cell>
        </row>
        <row r="172">
          <cell r="A172">
            <v>2146499</v>
          </cell>
        </row>
        <row r="172">
          <cell r="D172">
            <v>0</v>
          </cell>
          <cell r="E172">
            <v>0</v>
          </cell>
          <cell r="F172">
            <v>0</v>
          </cell>
        </row>
        <row r="173">
          <cell r="A173">
            <v>2146801</v>
          </cell>
        </row>
        <row r="173">
          <cell r="D173">
            <v>0</v>
          </cell>
          <cell r="E173">
            <v>0</v>
          </cell>
          <cell r="F173">
            <v>0</v>
          </cell>
        </row>
        <row r="174">
          <cell r="A174">
            <v>2146802</v>
          </cell>
        </row>
        <row r="174">
          <cell r="D174">
            <v>0</v>
          </cell>
          <cell r="E174">
            <v>0</v>
          </cell>
          <cell r="F174">
            <v>0</v>
          </cell>
        </row>
        <row r="175">
          <cell r="A175">
            <v>2146803</v>
          </cell>
        </row>
        <row r="175">
          <cell r="D175">
            <v>0</v>
          </cell>
          <cell r="E175">
            <v>0</v>
          </cell>
          <cell r="F175">
            <v>0</v>
          </cell>
        </row>
        <row r="176">
          <cell r="A176">
            <v>2146804</v>
          </cell>
        </row>
        <row r="176">
          <cell r="D176">
            <v>0</v>
          </cell>
          <cell r="E176">
            <v>0</v>
          </cell>
          <cell r="F176">
            <v>0</v>
          </cell>
        </row>
        <row r="177">
          <cell r="A177">
            <v>2146805</v>
          </cell>
        </row>
        <row r="177">
          <cell r="D177">
            <v>0</v>
          </cell>
          <cell r="E177">
            <v>0</v>
          </cell>
          <cell r="F177">
            <v>0</v>
          </cell>
        </row>
        <row r="178">
          <cell r="A178">
            <v>2146899</v>
          </cell>
        </row>
        <row r="178">
          <cell r="D178">
            <v>0</v>
          </cell>
          <cell r="E178">
            <v>0</v>
          </cell>
          <cell r="F178">
            <v>0</v>
          </cell>
        </row>
        <row r="179">
          <cell r="A179">
            <v>2146901</v>
          </cell>
        </row>
        <row r="179">
          <cell r="D179">
            <v>0</v>
          </cell>
          <cell r="E179">
            <v>0</v>
          </cell>
          <cell r="F179">
            <v>0</v>
          </cell>
        </row>
        <row r="180">
          <cell r="A180">
            <v>2146902</v>
          </cell>
        </row>
        <row r="180">
          <cell r="D180">
            <v>0</v>
          </cell>
          <cell r="E180">
            <v>0</v>
          </cell>
          <cell r="F180">
            <v>0</v>
          </cell>
        </row>
        <row r="181">
          <cell r="A181">
            <v>2146903</v>
          </cell>
        </row>
        <row r="181">
          <cell r="D181">
            <v>0</v>
          </cell>
          <cell r="E181">
            <v>0</v>
          </cell>
          <cell r="F181">
            <v>0</v>
          </cell>
        </row>
        <row r="182">
          <cell r="A182">
            <v>2146904</v>
          </cell>
        </row>
        <row r="182">
          <cell r="D182">
            <v>0</v>
          </cell>
          <cell r="E182">
            <v>0</v>
          </cell>
          <cell r="F182">
            <v>0</v>
          </cell>
        </row>
        <row r="183">
          <cell r="A183">
            <v>2146906</v>
          </cell>
        </row>
        <row r="183">
          <cell r="D183">
            <v>0</v>
          </cell>
          <cell r="E183">
            <v>0</v>
          </cell>
          <cell r="F183">
            <v>0</v>
          </cell>
        </row>
        <row r="184">
          <cell r="A184">
            <v>2146907</v>
          </cell>
        </row>
        <row r="184">
          <cell r="D184">
            <v>0</v>
          </cell>
          <cell r="E184">
            <v>0</v>
          </cell>
          <cell r="F184">
            <v>0</v>
          </cell>
        </row>
        <row r="185">
          <cell r="A185">
            <v>2146908</v>
          </cell>
        </row>
        <row r="185">
          <cell r="D185">
            <v>0</v>
          </cell>
          <cell r="E185">
            <v>0</v>
          </cell>
          <cell r="F185">
            <v>0</v>
          </cell>
        </row>
        <row r="186">
          <cell r="A186">
            <v>2146999</v>
          </cell>
        </row>
        <row r="186">
          <cell r="D186">
            <v>0</v>
          </cell>
          <cell r="E186">
            <v>0</v>
          </cell>
          <cell r="F186">
            <v>0</v>
          </cell>
        </row>
        <row r="187">
          <cell r="A187">
            <v>2147001</v>
          </cell>
        </row>
        <row r="187">
          <cell r="D187">
            <v>0</v>
          </cell>
          <cell r="E187">
            <v>0</v>
          </cell>
          <cell r="F187">
            <v>0</v>
          </cell>
        </row>
        <row r="188">
          <cell r="A188">
            <v>2147099</v>
          </cell>
        </row>
        <row r="188">
          <cell r="D188">
            <v>0</v>
          </cell>
          <cell r="E188">
            <v>0</v>
          </cell>
          <cell r="F188">
            <v>0</v>
          </cell>
        </row>
        <row r="189">
          <cell r="A189">
            <v>2147101</v>
          </cell>
        </row>
        <row r="189">
          <cell r="D189">
            <v>0</v>
          </cell>
          <cell r="E189">
            <v>0</v>
          </cell>
          <cell r="F189">
            <v>0</v>
          </cell>
        </row>
        <row r="190">
          <cell r="A190">
            <v>2147199</v>
          </cell>
        </row>
        <row r="190">
          <cell r="D190">
            <v>0</v>
          </cell>
          <cell r="E190">
            <v>0</v>
          </cell>
          <cell r="F190">
            <v>0</v>
          </cell>
        </row>
        <row r="191">
          <cell r="A191">
            <v>2156201</v>
          </cell>
        </row>
        <row r="191">
          <cell r="D191">
            <v>0</v>
          </cell>
          <cell r="E191">
            <v>0</v>
          </cell>
          <cell r="F191">
            <v>0</v>
          </cell>
        </row>
        <row r="192">
          <cell r="A192">
            <v>2156202</v>
          </cell>
        </row>
        <row r="192">
          <cell r="D192">
            <v>0</v>
          </cell>
          <cell r="E192">
            <v>0</v>
          </cell>
          <cell r="F192">
            <v>0</v>
          </cell>
        </row>
        <row r="193">
          <cell r="A193">
            <v>2156299</v>
          </cell>
        </row>
        <row r="193">
          <cell r="D193">
            <v>0</v>
          </cell>
          <cell r="E193">
            <v>0</v>
          </cell>
          <cell r="F193">
            <v>0</v>
          </cell>
        </row>
        <row r="194">
          <cell r="A194">
            <v>2170402</v>
          </cell>
        </row>
        <row r="194">
          <cell r="D194">
            <v>0</v>
          </cell>
          <cell r="E194">
            <v>0</v>
          </cell>
          <cell r="F194">
            <v>0</v>
          </cell>
        </row>
        <row r="195">
          <cell r="A195">
            <v>2170403</v>
          </cell>
        </row>
        <row r="195">
          <cell r="D195">
            <v>0</v>
          </cell>
          <cell r="E195">
            <v>0</v>
          </cell>
          <cell r="F195">
            <v>0</v>
          </cell>
        </row>
        <row r="196">
          <cell r="A196">
            <v>2290401</v>
          </cell>
          <cell r="B196">
            <v>1839929267.06</v>
          </cell>
          <cell r="C196">
            <v>114128649.57</v>
          </cell>
          <cell r="D196">
            <v>183992.926706</v>
          </cell>
          <cell r="E196">
            <v>11412.864957</v>
          </cell>
          <cell r="F196">
            <v>195405.791663</v>
          </cell>
        </row>
        <row r="197">
          <cell r="A197">
            <v>2290402</v>
          </cell>
          <cell r="B197">
            <v>1524620685.78</v>
          </cell>
          <cell r="C197">
            <v>740000000</v>
          </cell>
          <cell r="D197">
            <v>152462.068578</v>
          </cell>
          <cell r="E197">
            <v>74000</v>
          </cell>
          <cell r="F197">
            <v>226462.068578</v>
          </cell>
        </row>
        <row r="198">
          <cell r="A198">
            <v>2290403</v>
          </cell>
        </row>
        <row r="198">
          <cell r="D198">
            <v>0</v>
          </cell>
          <cell r="E198">
            <v>0</v>
          </cell>
          <cell r="F198">
            <v>0</v>
          </cell>
        </row>
        <row r="199">
          <cell r="A199">
            <v>2290802</v>
          </cell>
        </row>
        <row r="199">
          <cell r="D199">
            <v>0</v>
          </cell>
          <cell r="E199">
            <v>0</v>
          </cell>
          <cell r="F199">
            <v>0</v>
          </cell>
        </row>
        <row r="200">
          <cell r="A200">
            <v>2290803</v>
          </cell>
        </row>
        <row r="200">
          <cell r="D200">
            <v>0</v>
          </cell>
          <cell r="E200">
            <v>0</v>
          </cell>
          <cell r="F200">
            <v>0</v>
          </cell>
        </row>
        <row r="201">
          <cell r="A201">
            <v>2290804</v>
          </cell>
        </row>
        <row r="201">
          <cell r="D201">
            <v>0</v>
          </cell>
          <cell r="E201">
            <v>0</v>
          </cell>
          <cell r="F201">
            <v>0</v>
          </cell>
        </row>
        <row r="202">
          <cell r="A202">
            <v>2290805</v>
          </cell>
        </row>
        <row r="202">
          <cell r="D202">
            <v>0</v>
          </cell>
          <cell r="E202">
            <v>0</v>
          </cell>
          <cell r="F202">
            <v>0</v>
          </cell>
        </row>
        <row r="203">
          <cell r="A203">
            <v>2290806</v>
          </cell>
        </row>
        <row r="203">
          <cell r="D203">
            <v>0</v>
          </cell>
          <cell r="E203">
            <v>0</v>
          </cell>
          <cell r="F203">
            <v>0</v>
          </cell>
        </row>
        <row r="204">
          <cell r="A204">
            <v>2290807</v>
          </cell>
        </row>
        <row r="204">
          <cell r="D204">
            <v>0</v>
          </cell>
          <cell r="E204">
            <v>0</v>
          </cell>
          <cell r="F204">
            <v>0</v>
          </cell>
        </row>
        <row r="205">
          <cell r="A205">
            <v>2290808</v>
          </cell>
        </row>
        <row r="205">
          <cell r="D205">
            <v>0</v>
          </cell>
          <cell r="E205">
            <v>0</v>
          </cell>
          <cell r="F205">
            <v>0</v>
          </cell>
        </row>
        <row r="206">
          <cell r="A206">
            <v>2290899</v>
          </cell>
        </row>
        <row r="206">
          <cell r="D206">
            <v>0</v>
          </cell>
          <cell r="E206">
            <v>0</v>
          </cell>
          <cell r="F206">
            <v>0</v>
          </cell>
        </row>
        <row r="207">
          <cell r="A207">
            <v>2296001</v>
          </cell>
        </row>
        <row r="207">
          <cell r="D207">
            <v>0</v>
          </cell>
          <cell r="E207">
            <v>0</v>
          </cell>
          <cell r="F207">
            <v>0</v>
          </cell>
        </row>
        <row r="208">
          <cell r="A208">
            <v>2296002</v>
          </cell>
          <cell r="B208">
            <v>756475</v>
          </cell>
        </row>
        <row r="208">
          <cell r="D208">
            <v>75.6475</v>
          </cell>
          <cell r="E208">
            <v>0</v>
          </cell>
          <cell r="F208">
            <v>75.6475</v>
          </cell>
        </row>
        <row r="209">
          <cell r="A209">
            <v>2296003</v>
          </cell>
          <cell r="B209">
            <v>703500</v>
          </cell>
        </row>
        <row r="209">
          <cell r="D209">
            <v>70.35</v>
          </cell>
          <cell r="E209">
            <v>0</v>
          </cell>
          <cell r="F209">
            <v>70.35</v>
          </cell>
        </row>
        <row r="210">
          <cell r="A210">
            <v>2296004</v>
          </cell>
          <cell r="B210">
            <v>642000</v>
          </cell>
        </row>
        <row r="210">
          <cell r="D210">
            <v>64.2</v>
          </cell>
          <cell r="E210">
            <v>0</v>
          </cell>
          <cell r="F210">
            <v>64.2</v>
          </cell>
        </row>
        <row r="211">
          <cell r="A211">
            <v>2296005</v>
          </cell>
        </row>
        <row r="211">
          <cell r="D211">
            <v>0</v>
          </cell>
          <cell r="E211">
            <v>0</v>
          </cell>
          <cell r="F211">
            <v>0</v>
          </cell>
        </row>
        <row r="212">
          <cell r="A212">
            <v>2296006</v>
          </cell>
          <cell r="B212">
            <v>1540000</v>
          </cell>
        </row>
        <row r="212">
          <cell r="D212">
            <v>154</v>
          </cell>
          <cell r="E212">
            <v>0</v>
          </cell>
          <cell r="F212">
            <v>154</v>
          </cell>
        </row>
        <row r="213">
          <cell r="A213">
            <v>2296010</v>
          </cell>
        </row>
        <row r="213">
          <cell r="D213">
            <v>0</v>
          </cell>
          <cell r="E213">
            <v>0</v>
          </cell>
          <cell r="F213">
            <v>0</v>
          </cell>
        </row>
        <row r="214">
          <cell r="A214">
            <v>2296011</v>
          </cell>
        </row>
        <row r="214">
          <cell r="D214">
            <v>0</v>
          </cell>
          <cell r="E214">
            <v>0</v>
          </cell>
          <cell r="F214">
            <v>0</v>
          </cell>
        </row>
        <row r="215">
          <cell r="A215">
            <v>2296012</v>
          </cell>
        </row>
        <row r="215">
          <cell r="D215">
            <v>0</v>
          </cell>
          <cell r="E215">
            <v>0</v>
          </cell>
          <cell r="F215">
            <v>0</v>
          </cell>
        </row>
        <row r="216">
          <cell r="A216">
            <v>2296013</v>
          </cell>
          <cell r="B216">
            <v>1080000</v>
          </cell>
        </row>
        <row r="216">
          <cell r="D216">
            <v>108</v>
          </cell>
          <cell r="E216">
            <v>0</v>
          </cell>
          <cell r="F216">
            <v>108</v>
          </cell>
        </row>
        <row r="217">
          <cell r="A217">
            <v>2296099</v>
          </cell>
          <cell r="B217">
            <v>997565.18</v>
          </cell>
        </row>
        <row r="217">
          <cell r="D217">
            <v>99.756518</v>
          </cell>
          <cell r="E217">
            <v>0</v>
          </cell>
          <cell r="F217">
            <v>99.756518</v>
          </cell>
        </row>
        <row r="218">
          <cell r="A218">
            <v>2320401</v>
          </cell>
        </row>
        <row r="218">
          <cell r="D218">
            <v>0</v>
          </cell>
          <cell r="E218">
            <v>0</v>
          </cell>
          <cell r="F218">
            <v>0</v>
          </cell>
        </row>
        <row r="219">
          <cell r="A219">
            <v>2320405</v>
          </cell>
        </row>
        <row r="219">
          <cell r="D219">
            <v>0</v>
          </cell>
          <cell r="E219">
            <v>0</v>
          </cell>
          <cell r="F219">
            <v>0</v>
          </cell>
        </row>
        <row r="220">
          <cell r="A220">
            <v>2320411</v>
          </cell>
          <cell r="B220">
            <v>141652300</v>
          </cell>
        </row>
        <row r="220">
          <cell r="D220">
            <v>14165.23</v>
          </cell>
          <cell r="E220">
            <v>0</v>
          </cell>
          <cell r="F220">
            <v>14165.23</v>
          </cell>
        </row>
        <row r="221">
          <cell r="A221">
            <v>2320413</v>
          </cell>
        </row>
        <row r="221">
          <cell r="D221">
            <v>0</v>
          </cell>
          <cell r="E221">
            <v>0</v>
          </cell>
          <cell r="F221">
            <v>0</v>
          </cell>
        </row>
        <row r="222">
          <cell r="A222">
            <v>2320414</v>
          </cell>
        </row>
        <row r="222">
          <cell r="D222">
            <v>0</v>
          </cell>
          <cell r="E222">
            <v>0</v>
          </cell>
          <cell r="F222">
            <v>0</v>
          </cell>
        </row>
        <row r="223">
          <cell r="A223">
            <v>2320416</v>
          </cell>
        </row>
        <row r="223">
          <cell r="D223">
            <v>0</v>
          </cell>
          <cell r="E223">
            <v>0</v>
          </cell>
          <cell r="F223">
            <v>0</v>
          </cell>
        </row>
        <row r="224">
          <cell r="A224">
            <v>2320417</v>
          </cell>
        </row>
        <row r="224">
          <cell r="D224">
            <v>0</v>
          </cell>
          <cell r="E224">
            <v>0</v>
          </cell>
          <cell r="F224">
            <v>0</v>
          </cell>
        </row>
        <row r="225">
          <cell r="A225">
            <v>2320418</v>
          </cell>
        </row>
        <row r="225">
          <cell r="D225">
            <v>0</v>
          </cell>
          <cell r="E225">
            <v>0</v>
          </cell>
          <cell r="F225">
            <v>0</v>
          </cell>
        </row>
        <row r="226">
          <cell r="A226">
            <v>2320419</v>
          </cell>
        </row>
        <row r="226">
          <cell r="D226">
            <v>0</v>
          </cell>
          <cell r="E226">
            <v>0</v>
          </cell>
          <cell r="F226">
            <v>0</v>
          </cell>
        </row>
        <row r="227">
          <cell r="A227">
            <v>2320420</v>
          </cell>
        </row>
        <row r="227">
          <cell r="D227">
            <v>0</v>
          </cell>
          <cell r="E227">
            <v>0</v>
          </cell>
          <cell r="F227">
            <v>0</v>
          </cell>
        </row>
        <row r="228">
          <cell r="A228">
            <v>2320431</v>
          </cell>
        </row>
        <row r="228">
          <cell r="D228">
            <v>0</v>
          </cell>
          <cell r="E228">
            <v>0</v>
          </cell>
          <cell r="F228">
            <v>0</v>
          </cell>
        </row>
        <row r="229">
          <cell r="A229">
            <v>2320432</v>
          </cell>
        </row>
        <row r="229">
          <cell r="D229">
            <v>0</v>
          </cell>
          <cell r="E229">
            <v>0</v>
          </cell>
          <cell r="F229">
            <v>0</v>
          </cell>
        </row>
        <row r="230">
          <cell r="A230">
            <v>2320433</v>
          </cell>
          <cell r="B230">
            <v>35138800</v>
          </cell>
        </row>
        <row r="230">
          <cell r="D230">
            <v>3513.88</v>
          </cell>
          <cell r="E230">
            <v>0</v>
          </cell>
          <cell r="F230">
            <v>3513.88</v>
          </cell>
        </row>
        <row r="231">
          <cell r="A231">
            <v>2320498</v>
          </cell>
          <cell r="B231">
            <v>140367200</v>
          </cell>
        </row>
        <row r="231">
          <cell r="D231">
            <v>14036.72</v>
          </cell>
          <cell r="E231">
            <v>0</v>
          </cell>
          <cell r="F231">
            <v>14036.72</v>
          </cell>
        </row>
        <row r="232">
          <cell r="A232">
            <v>2320499</v>
          </cell>
        </row>
        <row r="232">
          <cell r="D232">
            <v>0</v>
          </cell>
          <cell r="E232">
            <v>0</v>
          </cell>
          <cell r="F232">
            <v>0</v>
          </cell>
        </row>
        <row r="233">
          <cell r="A233">
            <v>2330401</v>
          </cell>
        </row>
        <row r="233">
          <cell r="D233">
            <v>0</v>
          </cell>
          <cell r="E233">
            <v>0</v>
          </cell>
          <cell r="F233">
            <v>0</v>
          </cell>
        </row>
        <row r="234">
          <cell r="A234">
            <v>2330405</v>
          </cell>
        </row>
        <row r="234">
          <cell r="D234">
            <v>0</v>
          </cell>
          <cell r="E234">
            <v>0</v>
          </cell>
          <cell r="F234">
            <v>0</v>
          </cell>
        </row>
        <row r="235">
          <cell r="A235">
            <v>2330411</v>
          </cell>
          <cell r="B235">
            <v>14582.62</v>
          </cell>
        </row>
        <row r="235">
          <cell r="D235">
            <v>1.458262</v>
          </cell>
          <cell r="E235">
            <v>0</v>
          </cell>
          <cell r="F235">
            <v>1.458262</v>
          </cell>
        </row>
        <row r="236">
          <cell r="A236">
            <v>2330413</v>
          </cell>
        </row>
        <row r="236">
          <cell r="D236">
            <v>0</v>
          </cell>
          <cell r="E236">
            <v>0</v>
          </cell>
          <cell r="F236">
            <v>0</v>
          </cell>
        </row>
        <row r="237">
          <cell r="A237">
            <v>2330414</v>
          </cell>
        </row>
        <row r="237">
          <cell r="D237">
            <v>0</v>
          </cell>
          <cell r="E237">
            <v>0</v>
          </cell>
          <cell r="F237">
            <v>0</v>
          </cell>
        </row>
        <row r="238">
          <cell r="A238">
            <v>2330416</v>
          </cell>
        </row>
        <row r="238">
          <cell r="D238">
            <v>0</v>
          </cell>
          <cell r="E238">
            <v>0</v>
          </cell>
          <cell r="F238">
            <v>0</v>
          </cell>
        </row>
        <row r="239">
          <cell r="A239">
            <v>2330417</v>
          </cell>
        </row>
        <row r="239">
          <cell r="D239">
            <v>0</v>
          </cell>
          <cell r="E239">
            <v>0</v>
          </cell>
          <cell r="F239">
            <v>0</v>
          </cell>
        </row>
        <row r="240">
          <cell r="A240">
            <v>2330418</v>
          </cell>
        </row>
        <row r="240">
          <cell r="D240">
            <v>0</v>
          </cell>
          <cell r="E240">
            <v>0</v>
          </cell>
          <cell r="F240">
            <v>0</v>
          </cell>
        </row>
        <row r="241">
          <cell r="A241">
            <v>2330419</v>
          </cell>
        </row>
        <row r="241">
          <cell r="D241">
            <v>0</v>
          </cell>
          <cell r="E241">
            <v>0</v>
          </cell>
          <cell r="F241">
            <v>0</v>
          </cell>
        </row>
        <row r="242">
          <cell r="A242">
            <v>2330420</v>
          </cell>
        </row>
        <row r="242">
          <cell r="D242">
            <v>0</v>
          </cell>
          <cell r="E242">
            <v>0</v>
          </cell>
          <cell r="F242">
            <v>0</v>
          </cell>
        </row>
        <row r="243">
          <cell r="A243">
            <v>2330431</v>
          </cell>
        </row>
        <row r="243">
          <cell r="D243">
            <v>0</v>
          </cell>
          <cell r="E243">
            <v>0</v>
          </cell>
          <cell r="F243">
            <v>0</v>
          </cell>
        </row>
        <row r="244">
          <cell r="A244">
            <v>2330432</v>
          </cell>
        </row>
        <row r="244">
          <cell r="D244">
            <v>0</v>
          </cell>
          <cell r="E244">
            <v>0</v>
          </cell>
          <cell r="F244">
            <v>0</v>
          </cell>
        </row>
        <row r="245">
          <cell r="A245">
            <v>2330433</v>
          </cell>
          <cell r="B245">
            <v>1756.94</v>
          </cell>
        </row>
        <row r="245">
          <cell r="D245">
            <v>0.175694</v>
          </cell>
          <cell r="E245">
            <v>0</v>
          </cell>
          <cell r="F245">
            <v>0.175694</v>
          </cell>
        </row>
        <row r="246">
          <cell r="A246">
            <v>2330498</v>
          </cell>
          <cell r="B246">
            <v>7018.36</v>
          </cell>
        </row>
        <row r="246">
          <cell r="D246">
            <v>0.701836</v>
          </cell>
          <cell r="E246">
            <v>0</v>
          </cell>
          <cell r="F246">
            <v>0.701836</v>
          </cell>
        </row>
        <row r="247">
          <cell r="A247">
            <v>2330499</v>
          </cell>
        </row>
        <row r="247">
          <cell r="D247">
            <v>0</v>
          </cell>
          <cell r="E247">
            <v>0</v>
          </cell>
          <cell r="F247">
            <v>0</v>
          </cell>
        </row>
        <row r="248">
          <cell r="A248">
            <v>2340101</v>
          </cell>
        </row>
        <row r="248">
          <cell r="D248">
            <v>0</v>
          </cell>
          <cell r="E248">
            <v>0</v>
          </cell>
          <cell r="F248">
            <v>0</v>
          </cell>
        </row>
        <row r="249">
          <cell r="A249">
            <v>2340102</v>
          </cell>
        </row>
        <row r="249">
          <cell r="D249">
            <v>0</v>
          </cell>
          <cell r="E249">
            <v>0</v>
          </cell>
          <cell r="F249">
            <v>0</v>
          </cell>
        </row>
        <row r="250">
          <cell r="A250">
            <v>2340103</v>
          </cell>
        </row>
        <row r="250">
          <cell r="D250">
            <v>0</v>
          </cell>
          <cell r="E250">
            <v>0</v>
          </cell>
          <cell r="F250">
            <v>0</v>
          </cell>
        </row>
        <row r="251">
          <cell r="A251">
            <v>2340104</v>
          </cell>
        </row>
        <row r="251">
          <cell r="D251">
            <v>0</v>
          </cell>
          <cell r="E251">
            <v>0</v>
          </cell>
          <cell r="F251">
            <v>0</v>
          </cell>
        </row>
        <row r="252">
          <cell r="A252">
            <v>2340105</v>
          </cell>
        </row>
        <row r="252">
          <cell r="D252">
            <v>0</v>
          </cell>
          <cell r="E252">
            <v>0</v>
          </cell>
          <cell r="F252">
            <v>0</v>
          </cell>
        </row>
        <row r="253">
          <cell r="A253">
            <v>2340106</v>
          </cell>
        </row>
        <row r="253">
          <cell r="D253">
            <v>0</v>
          </cell>
          <cell r="E253">
            <v>0</v>
          </cell>
          <cell r="F253">
            <v>0</v>
          </cell>
        </row>
        <row r="254">
          <cell r="A254">
            <v>2340107</v>
          </cell>
        </row>
        <row r="254">
          <cell r="D254">
            <v>0</v>
          </cell>
          <cell r="E254">
            <v>0</v>
          </cell>
          <cell r="F254">
            <v>0</v>
          </cell>
        </row>
        <row r="255">
          <cell r="A255">
            <v>2340108</v>
          </cell>
        </row>
        <row r="255">
          <cell r="D255">
            <v>0</v>
          </cell>
          <cell r="E255">
            <v>0</v>
          </cell>
          <cell r="F255">
            <v>0</v>
          </cell>
        </row>
        <row r="256">
          <cell r="A256">
            <v>2340109</v>
          </cell>
        </row>
        <row r="256">
          <cell r="D256">
            <v>0</v>
          </cell>
          <cell r="E256">
            <v>0</v>
          </cell>
          <cell r="F256">
            <v>0</v>
          </cell>
        </row>
        <row r="257">
          <cell r="A257">
            <v>2340110</v>
          </cell>
        </row>
        <row r="257">
          <cell r="D257">
            <v>0</v>
          </cell>
          <cell r="E257">
            <v>0</v>
          </cell>
          <cell r="F257">
            <v>0</v>
          </cell>
        </row>
        <row r="258">
          <cell r="A258">
            <v>2340111</v>
          </cell>
        </row>
        <row r="258">
          <cell r="D258">
            <v>0</v>
          </cell>
          <cell r="E258">
            <v>0</v>
          </cell>
          <cell r="F258">
            <v>0</v>
          </cell>
        </row>
        <row r="259">
          <cell r="A259">
            <v>2340199</v>
          </cell>
        </row>
        <row r="259">
          <cell r="D259">
            <v>0</v>
          </cell>
          <cell r="E259">
            <v>0</v>
          </cell>
          <cell r="F259">
            <v>0</v>
          </cell>
        </row>
        <row r="260">
          <cell r="A260">
            <v>2340201</v>
          </cell>
        </row>
        <row r="260">
          <cell r="D260">
            <v>0</v>
          </cell>
          <cell r="E260">
            <v>0</v>
          </cell>
          <cell r="F260">
            <v>0</v>
          </cell>
        </row>
        <row r="261">
          <cell r="A261">
            <v>2340202</v>
          </cell>
        </row>
        <row r="261">
          <cell r="D261">
            <v>0</v>
          </cell>
          <cell r="E261">
            <v>0</v>
          </cell>
          <cell r="F261">
            <v>0</v>
          </cell>
        </row>
        <row r="262">
          <cell r="A262">
            <v>2340203</v>
          </cell>
        </row>
        <row r="262">
          <cell r="D262">
            <v>0</v>
          </cell>
          <cell r="E262">
            <v>0</v>
          </cell>
          <cell r="F262">
            <v>0</v>
          </cell>
        </row>
        <row r="263">
          <cell r="A263">
            <v>2340204</v>
          </cell>
        </row>
        <row r="263">
          <cell r="D263">
            <v>0</v>
          </cell>
          <cell r="E263">
            <v>0</v>
          </cell>
          <cell r="F263">
            <v>0</v>
          </cell>
        </row>
        <row r="264">
          <cell r="A264">
            <v>2340205</v>
          </cell>
        </row>
        <row r="264">
          <cell r="D264">
            <v>0</v>
          </cell>
          <cell r="E264">
            <v>0</v>
          </cell>
          <cell r="F264">
            <v>0</v>
          </cell>
        </row>
        <row r="265">
          <cell r="A265">
            <v>2340299</v>
          </cell>
        </row>
        <row r="265">
          <cell r="D265">
            <v>0</v>
          </cell>
          <cell r="E265">
            <v>0</v>
          </cell>
          <cell r="F265">
            <v>0</v>
          </cell>
        </row>
      </sheetData>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FF00"/>
    <pageSetUpPr fitToPage="1"/>
  </sheetPr>
  <dimension ref="A1:D27"/>
  <sheetViews>
    <sheetView showZeros="0" topLeftCell="A11" workbookViewId="0">
      <selection activeCell="G10" sqref="G10"/>
    </sheetView>
  </sheetViews>
  <sheetFormatPr defaultColWidth="9" defaultRowHeight="20.4" customHeight="1" outlineLevelCol="3"/>
  <cols>
    <col min="1" max="1" width="45.625" style="464" customWidth="1"/>
    <col min="2" max="2" width="18.625" style="478" customWidth="1"/>
    <col min="3" max="3" width="18.625" style="479" customWidth="1"/>
    <col min="4" max="4" width="18.625" style="480" customWidth="1"/>
    <col min="5" max="16384" width="9" style="464"/>
  </cols>
  <sheetData>
    <row r="1" s="420" customFormat="1" ht="27.75" customHeight="1" spans="1:4">
      <c r="A1" s="171" t="s">
        <v>0</v>
      </c>
      <c r="B1" s="171"/>
      <c r="C1" s="171"/>
      <c r="D1" s="171"/>
    </row>
    <row r="2" s="461" customFormat="1" ht="27" spans="1:4">
      <c r="A2" s="494" t="s">
        <v>1</v>
      </c>
      <c r="B2" s="467"/>
      <c r="C2" s="467"/>
      <c r="D2" s="467"/>
    </row>
    <row r="3" s="461" customFormat="1" ht="23.25" customHeight="1" spans="1:4">
      <c r="A3" s="481"/>
      <c r="B3" s="482"/>
      <c r="C3" s="483"/>
      <c r="D3" s="484" t="s">
        <v>2</v>
      </c>
    </row>
    <row r="4" s="461" customFormat="1" ht="39.9" customHeight="1" spans="1:4">
      <c r="A4" s="485" t="s">
        <v>3</v>
      </c>
      <c r="B4" s="486" t="s">
        <v>4</v>
      </c>
      <c r="C4" s="487" t="s">
        <v>5</v>
      </c>
      <c r="D4" s="487" t="s">
        <v>6</v>
      </c>
    </row>
    <row r="5" s="461" customFormat="1" ht="27" customHeight="1" spans="1:4">
      <c r="A5" s="473" t="s">
        <v>7</v>
      </c>
      <c r="B5" s="434">
        <v>459613</v>
      </c>
      <c r="C5" s="434">
        <v>429830</v>
      </c>
      <c r="D5" s="434"/>
    </row>
    <row r="6" s="461" customFormat="1" ht="27" customHeight="1" spans="1:4">
      <c r="A6" s="476" t="s">
        <v>8</v>
      </c>
      <c r="B6" s="434">
        <v>173412</v>
      </c>
      <c r="C6" s="434">
        <v>141105</v>
      </c>
      <c r="D6" s="299">
        <f>C6/B6</f>
        <v>0.813698013978271</v>
      </c>
    </row>
    <row r="7" s="461" customFormat="1" ht="27" customHeight="1" spans="1:4">
      <c r="A7" s="270" t="s">
        <v>9</v>
      </c>
      <c r="B7" s="434">
        <v>48803</v>
      </c>
      <c r="C7" s="434">
        <v>19485</v>
      </c>
      <c r="D7" s="299">
        <f>C7/B7</f>
        <v>0.399258242321169</v>
      </c>
    </row>
    <row r="8" s="461" customFormat="1" ht="27" customHeight="1" spans="1:4">
      <c r="A8" s="270" t="s">
        <v>10</v>
      </c>
      <c r="B8" s="434">
        <v>13067</v>
      </c>
      <c r="C8" s="434">
        <v>12025</v>
      </c>
      <c r="D8" s="299">
        <f t="shared" ref="D8:D23" si="0">C8/B8</f>
        <v>0.920257136297543</v>
      </c>
    </row>
    <row r="9" s="461" customFormat="1" ht="27" customHeight="1" spans="1:4">
      <c r="A9" s="270" t="s">
        <v>11</v>
      </c>
      <c r="B9" s="434">
        <v>3673</v>
      </c>
      <c r="C9" s="434">
        <v>3147</v>
      </c>
      <c r="D9" s="299">
        <f t="shared" si="0"/>
        <v>0.85679281241492</v>
      </c>
    </row>
    <row r="10" s="461" customFormat="1" ht="27" customHeight="1" spans="1:4">
      <c r="A10" s="270" t="s">
        <v>12</v>
      </c>
      <c r="B10" s="434">
        <v>1356</v>
      </c>
      <c r="C10" s="434">
        <v>1163</v>
      </c>
      <c r="D10" s="299">
        <f t="shared" si="0"/>
        <v>0.857669616519174</v>
      </c>
    </row>
    <row r="11" s="461" customFormat="1" ht="27" customHeight="1" spans="1:4">
      <c r="A11" s="270" t="s">
        <v>13</v>
      </c>
      <c r="B11" s="434">
        <v>11740</v>
      </c>
      <c r="C11" s="434">
        <v>8852</v>
      </c>
      <c r="D11" s="299">
        <f t="shared" si="0"/>
        <v>0.754003407155026</v>
      </c>
    </row>
    <row r="12" s="461" customFormat="1" ht="27" customHeight="1" spans="1:4">
      <c r="A12" s="270" t="s">
        <v>14</v>
      </c>
      <c r="B12" s="434">
        <v>11050</v>
      </c>
      <c r="C12" s="434">
        <v>10857</v>
      </c>
      <c r="D12" s="299">
        <f t="shared" si="0"/>
        <v>0.982533936651584</v>
      </c>
    </row>
    <row r="13" s="461" customFormat="1" ht="27" customHeight="1" spans="1:4">
      <c r="A13" s="270" t="s">
        <v>15</v>
      </c>
      <c r="B13" s="434">
        <v>4936</v>
      </c>
      <c r="C13" s="434">
        <v>3295</v>
      </c>
      <c r="D13" s="299">
        <f t="shared" si="0"/>
        <v>0.667544570502431</v>
      </c>
    </row>
    <row r="14" s="461" customFormat="1" ht="27" customHeight="1" spans="1:4">
      <c r="A14" s="270" t="s">
        <v>16</v>
      </c>
      <c r="B14" s="434">
        <v>44607</v>
      </c>
      <c r="C14" s="434">
        <v>35476</v>
      </c>
      <c r="D14" s="299">
        <f t="shared" si="0"/>
        <v>0.795301185912525</v>
      </c>
    </row>
    <row r="15" s="461" customFormat="1" ht="27" customHeight="1" spans="1:4">
      <c r="A15" s="270" t="s">
        <v>17</v>
      </c>
      <c r="B15" s="434">
        <v>5371</v>
      </c>
      <c r="C15" s="434">
        <v>13483</v>
      </c>
      <c r="D15" s="299">
        <f t="shared" si="0"/>
        <v>2.51033327127164</v>
      </c>
    </row>
    <row r="16" s="461" customFormat="1" ht="27" customHeight="1" spans="1:4">
      <c r="A16" s="270" t="s">
        <v>18</v>
      </c>
      <c r="B16" s="434">
        <v>2464</v>
      </c>
      <c r="C16" s="434">
        <v>9569</v>
      </c>
      <c r="D16" s="299">
        <f t="shared" si="0"/>
        <v>3.88352272727273</v>
      </c>
    </row>
    <row r="17" s="461" customFormat="1" ht="27" customHeight="1" spans="1:4">
      <c r="A17" s="270" t="s">
        <v>19</v>
      </c>
      <c r="B17" s="434">
        <v>26207</v>
      </c>
      <c r="C17" s="434">
        <v>23627</v>
      </c>
      <c r="D17" s="299">
        <f t="shared" si="0"/>
        <v>0.901553020185447</v>
      </c>
    </row>
    <row r="18" s="461" customFormat="1" ht="27" customHeight="1" spans="1:4">
      <c r="A18" s="270" t="s">
        <v>20</v>
      </c>
      <c r="B18" s="434">
        <v>116</v>
      </c>
      <c r="C18" s="434">
        <v>126</v>
      </c>
      <c r="D18" s="299">
        <f t="shared" si="0"/>
        <v>1.08620689655172</v>
      </c>
    </row>
    <row r="19" s="461" customFormat="1" ht="27" customHeight="1" spans="1:4">
      <c r="A19" s="270" t="s">
        <v>21</v>
      </c>
      <c r="B19" s="434">
        <v>22</v>
      </c>
      <c r="C19" s="434"/>
      <c r="D19" s="299">
        <f t="shared" si="0"/>
        <v>0</v>
      </c>
    </row>
    <row r="20" s="461" customFormat="1" ht="27" customHeight="1" spans="1:4">
      <c r="A20" s="476" t="s">
        <v>22</v>
      </c>
      <c r="B20" s="434">
        <v>286201</v>
      </c>
      <c r="C20" s="434">
        <v>288725</v>
      </c>
      <c r="D20" s="299">
        <f t="shared" si="0"/>
        <v>1.0088189768729</v>
      </c>
    </row>
    <row r="21" s="461" customFormat="1" ht="27" customHeight="1" spans="1:4">
      <c r="A21" s="473" t="s">
        <v>23</v>
      </c>
      <c r="B21" s="434">
        <v>510908</v>
      </c>
      <c r="C21" s="434">
        <v>462894</v>
      </c>
      <c r="D21" s="299">
        <f t="shared" si="0"/>
        <v>0.906022219264525</v>
      </c>
    </row>
    <row r="22" s="461" customFormat="1" ht="27" customHeight="1" spans="1:4">
      <c r="A22" s="488" t="s">
        <v>24</v>
      </c>
      <c r="B22" s="434">
        <v>122110</v>
      </c>
      <c r="C22" s="434">
        <v>104311</v>
      </c>
      <c r="D22" s="299">
        <f t="shared" si="0"/>
        <v>0.854237982147244</v>
      </c>
    </row>
    <row r="23" s="461" customFormat="1" ht="27" customHeight="1" spans="1:4">
      <c r="A23" s="476" t="s">
        <v>25</v>
      </c>
      <c r="B23" s="434">
        <v>20909</v>
      </c>
      <c r="C23" s="434">
        <v>30598</v>
      </c>
      <c r="D23" s="299">
        <f t="shared" si="0"/>
        <v>1.4633889712564</v>
      </c>
    </row>
    <row r="24" s="461" customFormat="1" ht="27" customHeight="1" spans="1:4">
      <c r="A24" s="476" t="s">
        <v>26</v>
      </c>
      <c r="B24" s="434"/>
      <c r="C24" s="489"/>
      <c r="D24" s="490"/>
    </row>
    <row r="25" s="461" customFormat="1" ht="21.9" customHeight="1" spans="1:4">
      <c r="A25" s="491" t="s">
        <v>27</v>
      </c>
      <c r="B25" s="492"/>
      <c r="C25" s="493"/>
      <c r="D25" s="493"/>
    </row>
    <row r="26" s="461" customFormat="1" customHeight="1" spans="1:4">
      <c r="A26" s="464"/>
      <c r="B26" s="478"/>
      <c r="C26" s="479"/>
      <c r="D26" s="480"/>
    </row>
    <row r="27" ht="20.25" customHeight="1"/>
  </sheetData>
  <mergeCells count="2">
    <mergeCell ref="A2:D2"/>
    <mergeCell ref="A25:D25"/>
  </mergeCells>
  <printOptions horizontalCentered="1"/>
  <pageMargins left="1.00347222222222" right="1.00347222222222" top="1.37777777777778" bottom="1.14166666666667" header="0.590277777777778" footer="0.786805555555556"/>
  <pageSetup paperSize="9" scale="80" fitToHeight="0" orientation="portrait" blackAndWhite="1" errors="blank"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FF0000"/>
    <pageSetUpPr fitToPage="1"/>
  </sheetPr>
  <dimension ref="A1:G33"/>
  <sheetViews>
    <sheetView workbookViewId="0">
      <selection activeCell="H9" sqref="H9"/>
    </sheetView>
  </sheetViews>
  <sheetFormatPr defaultColWidth="9" defaultRowHeight="13.5" outlineLevelCol="6"/>
  <cols>
    <col min="1" max="1" width="9.88333333333333" style="162" customWidth="1"/>
    <col min="2" max="2" width="33.2166666666667" style="162" customWidth="1"/>
    <col min="3" max="4" width="18.775" style="162" customWidth="1"/>
    <col min="5" max="5" width="12.625" style="162" hidden="1" customWidth="1"/>
    <col min="6" max="6" width="9" style="162" hidden="1" customWidth="1"/>
    <col min="7" max="7" width="12.625" style="162" hidden="1" customWidth="1"/>
    <col min="8" max="16384" width="9" style="162"/>
  </cols>
  <sheetData>
    <row r="1" ht="18" spans="1:4">
      <c r="A1" s="4" t="s">
        <v>1294</v>
      </c>
      <c r="B1" s="4"/>
      <c r="C1" s="4"/>
      <c r="D1" s="4"/>
    </row>
    <row r="2" ht="25.5" customHeight="1" spans="1:4">
      <c r="A2" s="99" t="s">
        <v>1295</v>
      </c>
      <c r="B2" s="99"/>
      <c r="C2" s="99"/>
      <c r="D2" s="99"/>
    </row>
    <row r="3" ht="20.25" customHeight="1" spans="1:4">
      <c r="A3" s="163" t="s">
        <v>1296</v>
      </c>
      <c r="B3" s="163"/>
      <c r="C3" s="163"/>
      <c r="D3" s="163"/>
    </row>
    <row r="4" ht="21" customHeight="1" spans="1:4">
      <c r="A4" s="149"/>
      <c r="B4" s="149"/>
      <c r="C4" s="149"/>
      <c r="D4" s="385" t="s">
        <v>2</v>
      </c>
    </row>
    <row r="5" ht="21" customHeight="1" spans="1:4">
      <c r="A5" s="151" t="s">
        <v>1297</v>
      </c>
      <c r="B5" s="151"/>
      <c r="C5" s="394" t="s">
        <v>61</v>
      </c>
      <c r="D5" s="152" t="s">
        <v>64</v>
      </c>
    </row>
    <row r="6" ht="19" customHeight="1" spans="1:5">
      <c r="A6" s="395" t="s">
        <v>1298</v>
      </c>
      <c r="B6" s="396"/>
      <c r="C6" s="165">
        <v>83012</v>
      </c>
      <c r="D6" s="165">
        <f>SUM(D7:D33)</f>
        <v>108457.090384</v>
      </c>
      <c r="E6" s="162" t="s">
        <v>1299</v>
      </c>
    </row>
    <row r="7" ht="19" customHeight="1" spans="1:7">
      <c r="A7" s="397" t="s">
        <v>1300</v>
      </c>
      <c r="B7" s="398"/>
      <c r="C7" s="167">
        <v>5752</v>
      </c>
      <c r="D7" s="167">
        <v>9003.378502</v>
      </c>
      <c r="E7" s="399">
        <v>9086.378502</v>
      </c>
      <c r="F7" s="161">
        <v>83</v>
      </c>
      <c r="G7" s="162">
        <v>9003.378502</v>
      </c>
    </row>
    <row r="8" ht="19" customHeight="1" spans="1:7">
      <c r="A8" s="397" t="s">
        <v>1301</v>
      </c>
      <c r="B8" s="398"/>
      <c r="C8" s="167">
        <v>6734</v>
      </c>
      <c r="D8" s="167">
        <v>8878.60018600001</v>
      </c>
      <c r="E8" s="399">
        <v>8973.60018600001</v>
      </c>
      <c r="F8" s="161">
        <v>95</v>
      </c>
      <c r="G8" s="162">
        <v>8878.60018600001</v>
      </c>
    </row>
    <row r="9" ht="19" customHeight="1" spans="1:7">
      <c r="A9" s="397" t="s">
        <v>1302</v>
      </c>
      <c r="B9" s="398"/>
      <c r="C9" s="167">
        <v>3773</v>
      </c>
      <c r="D9" s="167">
        <v>1703.56294</v>
      </c>
      <c r="E9" s="399">
        <v>1703.56294</v>
      </c>
      <c r="F9" s="161"/>
      <c r="G9" s="162">
        <v>1703.56294</v>
      </c>
    </row>
    <row r="10" ht="19" customHeight="1" spans="1:7">
      <c r="A10" s="397" t="s">
        <v>1303</v>
      </c>
      <c r="B10" s="398"/>
      <c r="C10" s="167">
        <v>7094</v>
      </c>
      <c r="D10" s="167">
        <v>11823.925512</v>
      </c>
      <c r="E10" s="399">
        <v>11926.925512</v>
      </c>
      <c r="F10" s="162">
        <f>111-8</f>
        <v>103</v>
      </c>
      <c r="G10" s="162">
        <v>11823.925512</v>
      </c>
    </row>
    <row r="11" ht="19" customHeight="1" spans="1:7">
      <c r="A11" s="397" t="s">
        <v>1304</v>
      </c>
      <c r="B11" s="398"/>
      <c r="C11" s="167">
        <v>3614</v>
      </c>
      <c r="D11" s="167">
        <v>3916.664857</v>
      </c>
      <c r="E11" s="399">
        <v>3920.664857</v>
      </c>
      <c r="F11" s="162">
        <v>4</v>
      </c>
      <c r="G11" s="162">
        <v>3916.664857</v>
      </c>
    </row>
    <row r="12" ht="19" customHeight="1" spans="1:7">
      <c r="A12" s="397" t="s">
        <v>1305</v>
      </c>
      <c r="B12" s="398"/>
      <c r="C12" s="167">
        <v>2130</v>
      </c>
      <c r="D12" s="167">
        <v>2397.167573</v>
      </c>
      <c r="E12" s="399">
        <v>2397.167573</v>
      </c>
      <c r="G12" s="162">
        <v>2397.167573</v>
      </c>
    </row>
    <row r="13" ht="19" customHeight="1" spans="1:7">
      <c r="A13" s="397" t="s">
        <v>1306</v>
      </c>
      <c r="B13" s="398"/>
      <c r="C13" s="167">
        <v>1752</v>
      </c>
      <c r="D13" s="167">
        <v>2007.451836</v>
      </c>
      <c r="E13" s="399">
        <v>2007.451836</v>
      </c>
      <c r="G13" s="162">
        <v>2007.451836</v>
      </c>
    </row>
    <row r="14" ht="19" customHeight="1" spans="1:7">
      <c r="A14" s="397" t="s">
        <v>1307</v>
      </c>
      <c r="B14" s="398"/>
      <c r="C14" s="167">
        <v>3831</v>
      </c>
      <c r="D14" s="167">
        <v>4743.609096</v>
      </c>
      <c r="E14" s="399">
        <v>4743.609096</v>
      </c>
      <c r="G14" s="162">
        <v>4743.609096</v>
      </c>
    </row>
    <row r="15" ht="19" customHeight="1" spans="1:7">
      <c r="A15" s="397" t="s">
        <v>1308</v>
      </c>
      <c r="B15" s="398"/>
      <c r="C15" s="167">
        <v>4367</v>
      </c>
      <c r="D15" s="167">
        <v>5062.647488</v>
      </c>
      <c r="E15" s="399">
        <v>5072.647488</v>
      </c>
      <c r="F15" s="162">
        <v>10</v>
      </c>
      <c r="G15" s="162">
        <v>5062.647488</v>
      </c>
    </row>
    <row r="16" ht="19" customHeight="1" spans="1:7">
      <c r="A16" s="397" t="s">
        <v>1309</v>
      </c>
      <c r="B16" s="398"/>
      <c r="C16" s="167">
        <v>3575</v>
      </c>
      <c r="D16" s="167">
        <v>4742.036618</v>
      </c>
      <c r="E16" s="399">
        <v>4745.036618</v>
      </c>
      <c r="F16" s="162">
        <v>3</v>
      </c>
      <c r="G16" s="162">
        <v>4742.036618</v>
      </c>
    </row>
    <row r="17" ht="19" customHeight="1" spans="1:7">
      <c r="A17" s="397" t="s">
        <v>1310</v>
      </c>
      <c r="B17" s="398"/>
      <c r="C17" s="167">
        <v>4196</v>
      </c>
      <c r="D17" s="167">
        <v>5703.586938</v>
      </c>
      <c r="E17" s="399">
        <v>5708.586938</v>
      </c>
      <c r="F17" s="162">
        <v>5</v>
      </c>
      <c r="G17" s="162">
        <v>5703.586938</v>
      </c>
    </row>
    <row r="18" ht="19" customHeight="1" spans="1:7">
      <c r="A18" s="397" t="s">
        <v>1311</v>
      </c>
      <c r="B18" s="398"/>
      <c r="C18" s="167">
        <v>4231</v>
      </c>
      <c r="D18" s="167">
        <v>4764.623791</v>
      </c>
      <c r="E18" s="399">
        <v>4769.623791</v>
      </c>
      <c r="F18" s="162">
        <v>5</v>
      </c>
      <c r="G18" s="162">
        <v>4764.623791</v>
      </c>
    </row>
    <row r="19" ht="19" customHeight="1" spans="1:7">
      <c r="A19" s="397" t="s">
        <v>1312</v>
      </c>
      <c r="B19" s="398"/>
      <c r="C19" s="167">
        <v>2643</v>
      </c>
      <c r="D19" s="167">
        <v>3437.44373</v>
      </c>
      <c r="E19" s="399">
        <v>3443.44373</v>
      </c>
      <c r="F19" s="162">
        <v>6</v>
      </c>
      <c r="G19" s="162">
        <v>3437.44373</v>
      </c>
    </row>
    <row r="20" ht="19" customHeight="1" spans="1:7">
      <c r="A20" s="397" t="s">
        <v>1313</v>
      </c>
      <c r="B20" s="398"/>
      <c r="C20" s="167">
        <v>2136</v>
      </c>
      <c r="D20" s="167">
        <v>3189.051567</v>
      </c>
      <c r="E20" s="399">
        <v>3192.051567</v>
      </c>
      <c r="F20" s="162">
        <v>3</v>
      </c>
      <c r="G20" s="162">
        <v>3189.051567</v>
      </c>
    </row>
    <row r="21" ht="19" customHeight="1" spans="1:7">
      <c r="A21" s="397" t="s">
        <v>1314</v>
      </c>
      <c r="B21" s="398"/>
      <c r="C21" s="167">
        <v>2637</v>
      </c>
      <c r="D21" s="167">
        <v>4142.237227</v>
      </c>
      <c r="E21" s="399">
        <v>4142.237227</v>
      </c>
      <c r="G21" s="162">
        <v>4142.237227</v>
      </c>
    </row>
    <row r="22" ht="19" customHeight="1" spans="1:7">
      <c r="A22" s="397" t="s">
        <v>1315</v>
      </c>
      <c r="B22" s="398"/>
      <c r="C22" s="167">
        <v>2306</v>
      </c>
      <c r="D22" s="167">
        <v>3113.34142</v>
      </c>
      <c r="E22" s="399">
        <v>3115.34142</v>
      </c>
      <c r="F22" s="162">
        <v>2</v>
      </c>
      <c r="G22" s="162">
        <v>3113.34142</v>
      </c>
    </row>
    <row r="23" ht="19" customHeight="1" spans="1:7">
      <c r="A23" s="397" t="s">
        <v>1316</v>
      </c>
      <c r="B23" s="398"/>
      <c r="C23" s="167">
        <v>2673</v>
      </c>
      <c r="D23" s="167">
        <v>3621.302593</v>
      </c>
      <c r="E23" s="399">
        <v>3622.302593</v>
      </c>
      <c r="F23" s="162">
        <v>1</v>
      </c>
      <c r="G23" s="162">
        <v>3621.302593</v>
      </c>
    </row>
    <row r="24" ht="19" customHeight="1" spans="1:7">
      <c r="A24" s="397" t="s">
        <v>1317</v>
      </c>
      <c r="B24" s="398"/>
      <c r="C24" s="167">
        <v>1993</v>
      </c>
      <c r="D24" s="167">
        <v>2808.460985</v>
      </c>
      <c r="E24" s="399">
        <v>2811.460985</v>
      </c>
      <c r="F24" s="162">
        <v>3</v>
      </c>
      <c r="G24" s="162">
        <v>2808.460985</v>
      </c>
    </row>
    <row r="25" ht="19" customHeight="1" spans="1:7">
      <c r="A25" s="397" t="s">
        <v>1318</v>
      </c>
      <c r="B25" s="398"/>
      <c r="C25" s="167">
        <v>2398</v>
      </c>
      <c r="D25" s="167">
        <v>3428.986506</v>
      </c>
      <c r="E25" s="399">
        <v>3431.986506</v>
      </c>
      <c r="F25" s="162">
        <v>3</v>
      </c>
      <c r="G25" s="162">
        <v>3428.986506</v>
      </c>
    </row>
    <row r="26" ht="19" customHeight="1" spans="1:7">
      <c r="A26" s="397" t="s">
        <v>1319</v>
      </c>
      <c r="B26" s="398"/>
      <c r="C26" s="167">
        <v>2050</v>
      </c>
      <c r="D26" s="167">
        <v>2425.682787</v>
      </c>
      <c r="E26" s="399">
        <v>2425.682787</v>
      </c>
      <c r="G26" s="162">
        <v>2425.682787</v>
      </c>
    </row>
    <row r="27" ht="19" customHeight="1" spans="1:7">
      <c r="A27" s="397" t="s">
        <v>1320</v>
      </c>
      <c r="B27" s="398"/>
      <c r="C27" s="167">
        <v>1862</v>
      </c>
      <c r="D27" s="167">
        <v>2371.486824</v>
      </c>
      <c r="E27" s="399">
        <v>2371.486824</v>
      </c>
      <c r="G27" s="162">
        <v>2371.486824</v>
      </c>
    </row>
    <row r="28" ht="19" customHeight="1" spans="1:7">
      <c r="A28" s="397" t="s">
        <v>1321</v>
      </c>
      <c r="B28" s="398"/>
      <c r="C28" s="167">
        <v>2364</v>
      </c>
      <c r="D28" s="167">
        <v>2589.553881</v>
      </c>
      <c r="E28" s="399">
        <v>2590.553881</v>
      </c>
      <c r="F28" s="162">
        <v>1</v>
      </c>
      <c r="G28" s="162">
        <v>2589.553881</v>
      </c>
    </row>
    <row r="29" ht="19" customHeight="1" spans="1:7">
      <c r="A29" s="397" t="s">
        <v>1322</v>
      </c>
      <c r="B29" s="398"/>
      <c r="C29" s="167">
        <v>1875</v>
      </c>
      <c r="D29" s="167">
        <v>2805.311624</v>
      </c>
      <c r="E29" s="399">
        <v>2806.311624</v>
      </c>
      <c r="F29" s="162">
        <v>1</v>
      </c>
      <c r="G29" s="162">
        <v>2805.311624</v>
      </c>
    </row>
    <row r="30" ht="19" customHeight="1" spans="1:7">
      <c r="A30" s="397" t="s">
        <v>1323</v>
      </c>
      <c r="B30" s="398"/>
      <c r="C30" s="167">
        <v>1796</v>
      </c>
      <c r="D30" s="167">
        <v>2772.019025</v>
      </c>
      <c r="E30" s="399">
        <v>2773.019025</v>
      </c>
      <c r="F30" s="162">
        <v>1</v>
      </c>
      <c r="G30" s="162">
        <v>2772.019025</v>
      </c>
    </row>
    <row r="31" ht="19" customHeight="1" spans="1:7">
      <c r="A31" s="397" t="s">
        <v>1324</v>
      </c>
      <c r="B31" s="398"/>
      <c r="C31" s="167">
        <v>2078</v>
      </c>
      <c r="D31" s="167">
        <v>2616.273357</v>
      </c>
      <c r="E31" s="399">
        <v>2618.273357</v>
      </c>
      <c r="F31" s="162">
        <v>2</v>
      </c>
      <c r="G31" s="162">
        <v>2616.273357</v>
      </c>
    </row>
    <row r="32" ht="19" customHeight="1" spans="1:7">
      <c r="A32" s="397" t="s">
        <v>1325</v>
      </c>
      <c r="B32" s="398"/>
      <c r="C32" s="167">
        <v>1852</v>
      </c>
      <c r="D32" s="167">
        <v>2779.063519</v>
      </c>
      <c r="E32" s="399">
        <v>2781.063519</v>
      </c>
      <c r="F32" s="162">
        <v>2</v>
      </c>
      <c r="G32" s="162">
        <v>2779.063519</v>
      </c>
    </row>
    <row r="33" ht="19" customHeight="1" spans="1:7">
      <c r="A33" s="397" t="s">
        <v>1326</v>
      </c>
      <c r="B33" s="398"/>
      <c r="C33" s="167">
        <v>1300</v>
      </c>
      <c r="D33" s="167">
        <v>1609.620002</v>
      </c>
      <c r="E33" s="399">
        <v>1610.620002</v>
      </c>
      <c r="F33" s="162">
        <v>1</v>
      </c>
      <c r="G33" s="162">
        <v>1609.620002</v>
      </c>
    </row>
  </sheetData>
  <mergeCells count="32">
    <mergeCell ref="A1:D1"/>
    <mergeCell ref="A2:D2"/>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s>
  <printOptions horizontalCentered="1"/>
  <pageMargins left="1.00347222222222" right="1.00347222222222" top="1.37777777777778" bottom="1.14166666666667" header="0.590277777777778" footer="0.786805555555556"/>
  <pageSetup paperSize="9" fitToHeight="0" orientation="portrait" blackAndWhite="1" errors="blank"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FF0000"/>
    <pageSetUpPr fitToPage="1"/>
  </sheetPr>
  <dimension ref="A1:D155"/>
  <sheetViews>
    <sheetView showZeros="0" topLeftCell="A3" workbookViewId="0">
      <selection activeCell="A23" sqref="A23"/>
    </sheetView>
  </sheetViews>
  <sheetFormatPr defaultColWidth="10" defaultRowHeight="13.5" outlineLevelCol="3"/>
  <cols>
    <col min="1" max="1" width="61.5" style="382" customWidth="1"/>
    <col min="2" max="2" width="13.375" style="147" hidden="1" customWidth="1"/>
    <col min="3" max="4" width="15.625" style="147" customWidth="1"/>
    <col min="5" max="16384" width="10" style="147"/>
  </cols>
  <sheetData>
    <row r="1" ht="18" spans="1:4">
      <c r="A1" s="4" t="s">
        <v>1327</v>
      </c>
      <c r="B1" s="4"/>
      <c r="C1" s="4"/>
      <c r="D1" s="4"/>
    </row>
    <row r="2" ht="27" spans="1:4">
      <c r="A2" s="99" t="s">
        <v>1295</v>
      </c>
      <c r="B2" s="99"/>
      <c r="C2" s="99"/>
      <c r="D2" s="99"/>
    </row>
    <row r="3" ht="20.1" customHeight="1" spans="1:4">
      <c r="A3" s="163" t="s">
        <v>1328</v>
      </c>
      <c r="B3" s="163"/>
      <c r="C3" s="163"/>
      <c r="D3" s="163"/>
    </row>
    <row r="4" ht="20.25" customHeight="1" spans="1:4">
      <c r="A4" s="383"/>
      <c r="B4" s="384"/>
      <c r="C4" s="384"/>
      <c r="D4" s="385" t="s">
        <v>2</v>
      </c>
    </row>
    <row r="5" ht="20.1" customHeight="1" spans="1:4">
      <c r="A5" s="151" t="s">
        <v>1329</v>
      </c>
      <c r="B5" s="152" t="s">
        <v>1178</v>
      </c>
      <c r="C5" s="152" t="s">
        <v>61</v>
      </c>
      <c r="D5" s="152" t="s">
        <v>64</v>
      </c>
    </row>
    <row r="6" ht="20.1" customHeight="1" spans="1:4">
      <c r="A6" s="386" t="s">
        <v>1298</v>
      </c>
      <c r="B6" s="387">
        <f>B8+B44</f>
        <v>140255</v>
      </c>
      <c r="C6" s="387">
        <f>C8+C44</f>
        <v>83012</v>
      </c>
      <c r="D6" s="387">
        <f>D8+D44</f>
        <v>108457.479968</v>
      </c>
    </row>
    <row r="7" ht="20.1" customHeight="1" spans="1:4">
      <c r="A7" s="155" t="s">
        <v>1250</v>
      </c>
      <c r="B7" s="387"/>
      <c r="C7" s="387"/>
      <c r="D7" s="154"/>
    </row>
    <row r="8" ht="20.1" customHeight="1" spans="1:4">
      <c r="A8" s="155" t="s">
        <v>1257</v>
      </c>
      <c r="B8" s="167">
        <f>SUM(B9:B13)</f>
        <v>63755</v>
      </c>
      <c r="C8" s="167">
        <v>61417</v>
      </c>
      <c r="D8" s="167">
        <f>SUM(D9:D13)</f>
        <v>64213</v>
      </c>
    </row>
    <row r="9" ht="20.1" customHeight="1" spans="1:4">
      <c r="A9" s="157" t="s">
        <v>1258</v>
      </c>
      <c r="B9" s="167">
        <v>24044</v>
      </c>
      <c r="C9" s="167">
        <v>24044</v>
      </c>
      <c r="D9" s="388">
        <v>24044</v>
      </c>
    </row>
    <row r="10" ht="20.1" customHeight="1" spans="1:4">
      <c r="A10" s="157" t="s">
        <v>1259</v>
      </c>
      <c r="B10" s="167">
        <f>36653-8</f>
        <v>36645</v>
      </c>
      <c r="C10" s="167">
        <v>37373</v>
      </c>
      <c r="D10" s="389">
        <v>38088</v>
      </c>
    </row>
    <row r="11" ht="20.1" customHeight="1" spans="1:4">
      <c r="A11" s="157" t="s">
        <v>1260</v>
      </c>
      <c r="B11" s="390"/>
      <c r="C11" s="390"/>
      <c r="D11" s="154"/>
    </row>
    <row r="12" ht="20.1" customHeight="1" spans="1:4">
      <c r="A12" s="157" t="s">
        <v>1261</v>
      </c>
      <c r="B12" s="390">
        <v>3066</v>
      </c>
      <c r="C12" s="390"/>
      <c r="D12" s="158">
        <v>2081</v>
      </c>
    </row>
    <row r="13" ht="20.1" customHeight="1" spans="1:4">
      <c r="A13" s="157" t="s">
        <v>1262</v>
      </c>
      <c r="B13" s="391"/>
      <c r="C13" s="391"/>
      <c r="D13" s="154"/>
    </row>
    <row r="14" ht="20.1" customHeight="1" spans="1:4">
      <c r="A14" s="157" t="s">
        <v>1263</v>
      </c>
      <c r="B14" s="391"/>
      <c r="C14" s="391"/>
      <c r="D14" s="154"/>
    </row>
    <row r="15" ht="20.1" customHeight="1" spans="1:4">
      <c r="A15" s="157" t="s">
        <v>1264</v>
      </c>
      <c r="B15" s="391"/>
      <c r="C15" s="391"/>
      <c r="D15" s="154"/>
    </row>
    <row r="16" ht="20.1" customHeight="1" spans="1:4">
      <c r="A16" s="157" t="s">
        <v>1265</v>
      </c>
      <c r="B16" s="391"/>
      <c r="C16" s="391"/>
      <c r="D16" s="154"/>
    </row>
    <row r="17" ht="20.1" customHeight="1" spans="1:4">
      <c r="A17" s="157" t="s">
        <v>1266</v>
      </c>
      <c r="B17" s="391"/>
      <c r="C17" s="391"/>
      <c r="D17" s="154"/>
    </row>
    <row r="18" ht="20.1" customHeight="1" spans="1:4">
      <c r="A18" s="157" t="s">
        <v>1267</v>
      </c>
      <c r="B18" s="391"/>
      <c r="C18" s="391"/>
      <c r="D18" s="154"/>
    </row>
    <row r="19" ht="20.1" customHeight="1" spans="1:4">
      <c r="A19" s="157" t="s">
        <v>1268</v>
      </c>
      <c r="B19" s="391"/>
      <c r="C19" s="391"/>
      <c r="D19" s="154"/>
    </row>
    <row r="20" ht="20.1" customHeight="1" spans="1:4">
      <c r="A20" s="157" t="s">
        <v>1269</v>
      </c>
      <c r="B20" s="391"/>
      <c r="C20" s="391"/>
      <c r="D20" s="154"/>
    </row>
    <row r="21" ht="20.1" customHeight="1" spans="1:4">
      <c r="A21" s="157" t="s">
        <v>1270</v>
      </c>
      <c r="B21" s="391"/>
      <c r="C21" s="391"/>
      <c r="D21" s="154"/>
    </row>
    <row r="22" ht="20.1" customHeight="1" spans="1:4">
      <c r="A22" s="157" t="s">
        <v>1271</v>
      </c>
      <c r="B22" s="391"/>
      <c r="C22" s="391"/>
      <c r="D22" s="154"/>
    </row>
    <row r="23" ht="20.1" customHeight="1" spans="1:4">
      <c r="A23" s="157" t="s">
        <v>1272</v>
      </c>
      <c r="B23" s="391"/>
      <c r="C23" s="391"/>
      <c r="D23" s="154"/>
    </row>
    <row r="24" ht="20.1" customHeight="1" spans="1:4">
      <c r="A24" s="157" t="s">
        <v>1273</v>
      </c>
      <c r="B24" s="391"/>
      <c r="C24" s="391"/>
      <c r="D24" s="154"/>
    </row>
    <row r="25" ht="20.1" customHeight="1" spans="1:4">
      <c r="A25" s="157" t="s">
        <v>1274</v>
      </c>
      <c r="B25" s="391"/>
      <c r="C25" s="391"/>
      <c r="D25" s="154"/>
    </row>
    <row r="26" ht="20.1" customHeight="1" spans="1:4">
      <c r="A26" s="157" t="s">
        <v>1275</v>
      </c>
      <c r="B26" s="391"/>
      <c r="C26" s="391"/>
      <c r="D26" s="154"/>
    </row>
    <row r="27" ht="20.1" customHeight="1" spans="1:4">
      <c r="A27" s="157" t="s">
        <v>1276</v>
      </c>
      <c r="B27" s="391"/>
      <c r="C27" s="391"/>
      <c r="D27" s="154"/>
    </row>
    <row r="28" ht="20.1" customHeight="1" spans="1:4">
      <c r="A28" s="157" t="s">
        <v>1277</v>
      </c>
      <c r="B28" s="391"/>
      <c r="C28" s="391"/>
      <c r="D28" s="154"/>
    </row>
    <row r="29" ht="20.1" customHeight="1" spans="1:4">
      <c r="A29" s="157" t="s">
        <v>1278</v>
      </c>
      <c r="B29" s="391"/>
      <c r="C29" s="391"/>
      <c r="D29" s="154"/>
    </row>
    <row r="30" ht="20.1" customHeight="1" spans="1:4">
      <c r="A30" s="157" t="s">
        <v>1279</v>
      </c>
      <c r="B30" s="391"/>
      <c r="C30" s="391"/>
      <c r="D30" s="154"/>
    </row>
    <row r="31" ht="20.1" customHeight="1" spans="1:4">
      <c r="A31" s="157" t="s">
        <v>1280</v>
      </c>
      <c r="B31" s="391"/>
      <c r="C31" s="391"/>
      <c r="D31" s="154"/>
    </row>
    <row r="32" ht="20.1" customHeight="1" spans="1:4">
      <c r="A32" s="157" t="s">
        <v>1281</v>
      </c>
      <c r="B32" s="391"/>
      <c r="C32" s="391"/>
      <c r="D32" s="154"/>
    </row>
    <row r="33" ht="20.1" customHeight="1" spans="1:4">
      <c r="A33" s="157" t="s">
        <v>1282</v>
      </c>
      <c r="B33" s="391"/>
      <c r="C33" s="391"/>
      <c r="D33" s="154"/>
    </row>
    <row r="34" ht="20.1" customHeight="1" spans="1:4">
      <c r="A34" s="157" t="s">
        <v>1283</v>
      </c>
      <c r="B34" s="391"/>
      <c r="C34" s="391"/>
      <c r="D34" s="154"/>
    </row>
    <row r="35" ht="20.1" customHeight="1" spans="1:4">
      <c r="A35" s="157" t="s">
        <v>1284</v>
      </c>
      <c r="B35" s="391"/>
      <c r="C35" s="391"/>
      <c r="D35" s="154"/>
    </row>
    <row r="36" ht="20.1" customHeight="1" spans="1:4">
      <c r="A36" s="157" t="s">
        <v>1285</v>
      </c>
      <c r="B36" s="391"/>
      <c r="C36" s="391"/>
      <c r="D36" s="154"/>
    </row>
    <row r="37" ht="20.1" customHeight="1" spans="1:4">
      <c r="A37" s="157" t="s">
        <v>1286</v>
      </c>
      <c r="B37" s="391"/>
      <c r="C37" s="391"/>
      <c r="D37" s="154"/>
    </row>
    <row r="38" ht="20.1" customHeight="1" spans="1:4">
      <c r="A38" s="157" t="s">
        <v>1287</v>
      </c>
      <c r="B38" s="391"/>
      <c r="C38" s="391"/>
      <c r="D38" s="154"/>
    </row>
    <row r="39" ht="20.1" customHeight="1" spans="1:4">
      <c r="A39" s="157" t="s">
        <v>1288</v>
      </c>
      <c r="B39" s="391"/>
      <c r="C39" s="391"/>
      <c r="D39" s="154"/>
    </row>
    <row r="40" ht="20.1" customHeight="1" spans="1:4">
      <c r="A40" s="157" t="s">
        <v>1289</v>
      </c>
      <c r="B40" s="391"/>
      <c r="C40" s="391"/>
      <c r="D40" s="154"/>
    </row>
    <row r="41" ht="20.1" customHeight="1" spans="1:4">
      <c r="A41" s="157" t="s">
        <v>1290</v>
      </c>
      <c r="B41" s="391"/>
      <c r="C41" s="391"/>
      <c r="D41" s="154"/>
    </row>
    <row r="42" ht="20.1" customHeight="1" spans="1:4">
      <c r="A42" s="157" t="s">
        <v>1291</v>
      </c>
      <c r="B42" s="391"/>
      <c r="C42" s="391"/>
      <c r="D42" s="154"/>
    </row>
    <row r="43" ht="20.1" customHeight="1" spans="1:4">
      <c r="A43" s="157" t="s">
        <v>1292</v>
      </c>
      <c r="B43" s="154"/>
      <c r="C43" s="154"/>
      <c r="D43" s="154"/>
    </row>
    <row r="44" ht="20.1" customHeight="1" spans="1:4">
      <c r="A44" s="155" t="s">
        <v>1293</v>
      </c>
      <c r="B44" s="154">
        <v>76500</v>
      </c>
      <c r="C44" s="154">
        <v>21595</v>
      </c>
      <c r="D44" s="388">
        <f>SUM(D45:D65)</f>
        <v>44244.479968</v>
      </c>
    </row>
    <row r="45" ht="20.1" customHeight="1" spans="1:4">
      <c r="A45" s="157" t="s">
        <v>1226</v>
      </c>
      <c r="B45" s="154">
        <v>4790</v>
      </c>
      <c r="C45" s="154">
        <v>178</v>
      </c>
      <c r="D45" s="392">
        <v>1473.744299</v>
      </c>
    </row>
    <row r="46" ht="20.1" customHeight="1" spans="1:4">
      <c r="A46" s="157" t="s">
        <v>1227</v>
      </c>
      <c r="B46" s="154"/>
      <c r="C46" s="154"/>
      <c r="D46" s="392"/>
    </row>
    <row r="47" ht="20.1" customHeight="1" spans="1:4">
      <c r="A47" s="157" t="s">
        <v>1228</v>
      </c>
      <c r="B47" s="154">
        <v>129</v>
      </c>
      <c r="C47" s="154"/>
      <c r="D47" s="392"/>
    </row>
    <row r="48" ht="20.1" customHeight="1" spans="1:4">
      <c r="A48" s="157" t="s">
        <v>1229</v>
      </c>
      <c r="B48" s="154">
        <v>185</v>
      </c>
      <c r="C48" s="154"/>
      <c r="D48" s="392">
        <v>20.3739</v>
      </c>
    </row>
    <row r="49" ht="20.1" customHeight="1" spans="1:4">
      <c r="A49" s="157" t="s">
        <v>1230</v>
      </c>
      <c r="B49" s="154">
        <v>60</v>
      </c>
      <c r="C49" s="154"/>
      <c r="D49" s="392"/>
    </row>
    <row r="50" ht="20.1" customHeight="1" spans="1:4">
      <c r="A50" s="157" t="s">
        <v>1231</v>
      </c>
      <c r="B50" s="154">
        <v>150</v>
      </c>
      <c r="C50" s="154"/>
      <c r="D50" s="392"/>
    </row>
    <row r="51" ht="20.1" customHeight="1" spans="1:4">
      <c r="A51" s="157" t="s">
        <v>1232</v>
      </c>
      <c r="B51" s="154">
        <v>567</v>
      </c>
      <c r="C51" s="154">
        <v>22</v>
      </c>
      <c r="D51" s="392">
        <v>234.425145</v>
      </c>
    </row>
    <row r="52" ht="20.1" customHeight="1" spans="1:4">
      <c r="A52" s="157" t="s">
        <v>1233</v>
      </c>
      <c r="B52" s="154">
        <v>3549</v>
      </c>
      <c r="C52" s="154">
        <v>631</v>
      </c>
      <c r="D52" s="392">
        <v>1211.227934</v>
      </c>
    </row>
    <row r="53" ht="20.1" customHeight="1" spans="1:4">
      <c r="A53" s="157" t="s">
        <v>1234</v>
      </c>
      <c r="B53" s="154">
        <v>845</v>
      </c>
      <c r="C53" s="154"/>
      <c r="D53" s="392">
        <v>1761.334996</v>
      </c>
    </row>
    <row r="54" ht="20.1" customHeight="1" spans="1:4">
      <c r="A54" s="157" t="s">
        <v>1235</v>
      </c>
      <c r="B54" s="154">
        <v>9475</v>
      </c>
      <c r="C54" s="154">
        <v>121</v>
      </c>
      <c r="D54" s="392">
        <v>109.137957</v>
      </c>
    </row>
    <row r="55" ht="20.1" customHeight="1" spans="1:4">
      <c r="A55" s="157" t="s">
        <v>1236</v>
      </c>
      <c r="B55" s="154">
        <v>7470</v>
      </c>
      <c r="C55" s="154">
        <v>1</v>
      </c>
      <c r="D55" s="392">
        <v>8306.715991</v>
      </c>
    </row>
    <row r="56" ht="20.1" customHeight="1" spans="1:4">
      <c r="A56" s="157" t="s">
        <v>1237</v>
      </c>
      <c r="B56" s="154">
        <v>25027</v>
      </c>
      <c r="C56" s="154">
        <v>6430</v>
      </c>
      <c r="D56" s="392">
        <v>10924.24556</v>
      </c>
    </row>
    <row r="57" ht="20.1" customHeight="1" spans="1:4">
      <c r="A57" s="157" t="s">
        <v>1238</v>
      </c>
      <c r="B57" s="154">
        <v>13338</v>
      </c>
      <c r="C57" s="154">
        <v>4150</v>
      </c>
      <c r="D57" s="392">
        <v>8432.821648</v>
      </c>
    </row>
    <row r="58" ht="20.1" customHeight="1" spans="1:4">
      <c r="A58" s="157" t="s">
        <v>1239</v>
      </c>
      <c r="B58" s="154">
        <v>2</v>
      </c>
      <c r="C58" s="154"/>
      <c r="D58" s="392"/>
    </row>
    <row r="59" ht="20.1" customHeight="1" spans="1:4">
      <c r="A59" s="157" t="s">
        <v>1240</v>
      </c>
      <c r="B59" s="154">
        <v>16</v>
      </c>
      <c r="C59" s="154"/>
      <c r="D59" s="392"/>
    </row>
    <row r="60" ht="20.1" customHeight="1" spans="1:4">
      <c r="A60" s="157" t="s">
        <v>1241</v>
      </c>
      <c r="B60" s="154"/>
      <c r="C60" s="154"/>
      <c r="D60" s="392"/>
    </row>
    <row r="61" ht="20.1" customHeight="1" spans="1:4">
      <c r="A61" s="157" t="s">
        <v>1242</v>
      </c>
      <c r="B61" s="154">
        <v>1095</v>
      </c>
      <c r="C61" s="154"/>
      <c r="D61" s="392">
        <v>4.4206</v>
      </c>
    </row>
    <row r="62" ht="20.1" customHeight="1" spans="1:4">
      <c r="A62" s="157" t="s">
        <v>1243</v>
      </c>
      <c r="B62" s="154">
        <v>8303</v>
      </c>
      <c r="C62" s="154">
        <v>10062</v>
      </c>
      <c r="D62" s="392">
        <v>10906.007221</v>
      </c>
    </row>
    <row r="63" ht="20.1" customHeight="1" spans="1:4">
      <c r="A63" s="157" t="s">
        <v>1244</v>
      </c>
      <c r="B63" s="154">
        <v>1496</v>
      </c>
      <c r="C63" s="154"/>
      <c r="D63" s="159"/>
    </row>
    <row r="64" ht="20.1" customHeight="1" spans="1:4">
      <c r="A64" s="157" t="s">
        <v>1245</v>
      </c>
      <c r="B64" s="393"/>
      <c r="C64" s="393"/>
      <c r="D64" s="159">
        <v>860.024717</v>
      </c>
    </row>
    <row r="65" ht="20.1" customHeight="1" spans="1:4">
      <c r="A65" s="157" t="s">
        <v>305</v>
      </c>
      <c r="B65" s="393"/>
      <c r="C65" s="393"/>
      <c r="D65" s="159"/>
    </row>
    <row r="66" ht="20.1" customHeight="1"/>
    <row r="67" ht="20.1" customHeight="1" spans="1:1">
      <c r="A67" s="147"/>
    </row>
    <row r="68" ht="20.1" customHeight="1" spans="1:1">
      <c r="A68" s="147"/>
    </row>
    <row r="69" ht="20.1" customHeight="1" spans="1:1">
      <c r="A69" s="147"/>
    </row>
    <row r="70" ht="20.1" customHeight="1" spans="1:1">
      <c r="A70" s="147"/>
    </row>
    <row r="71" ht="20.1" customHeight="1" spans="1:1">
      <c r="A71" s="147"/>
    </row>
    <row r="72" ht="20.1" customHeight="1" spans="1:1">
      <c r="A72" s="147"/>
    </row>
    <row r="73" ht="20.1" customHeight="1" spans="1:1">
      <c r="A73" s="147"/>
    </row>
    <row r="74" ht="20.1" customHeight="1" spans="1:1">
      <c r="A74" s="147"/>
    </row>
    <row r="75" ht="20.1" customHeight="1" spans="1:1">
      <c r="A75" s="147"/>
    </row>
    <row r="76" ht="20.1" customHeight="1" spans="1:1">
      <c r="A76" s="147"/>
    </row>
    <row r="77" ht="20.1" customHeight="1" spans="1:1">
      <c r="A77" s="147"/>
    </row>
    <row r="78" ht="20.1" customHeight="1" spans="1:1">
      <c r="A78" s="147"/>
    </row>
    <row r="79" ht="20.1" customHeight="1" spans="1:1">
      <c r="A79" s="147"/>
    </row>
    <row r="80" ht="20.1" customHeight="1" spans="1:1">
      <c r="A80" s="147"/>
    </row>
    <row r="81" ht="20.1" customHeight="1" spans="1:1">
      <c r="A81" s="147"/>
    </row>
    <row r="82" ht="20.1" customHeight="1" spans="1:1">
      <c r="A82" s="147"/>
    </row>
    <row r="83" ht="20.1" customHeight="1" spans="1:1">
      <c r="A83" s="147"/>
    </row>
    <row r="84" ht="20.1" customHeight="1" spans="1:1">
      <c r="A84" s="147"/>
    </row>
    <row r="85" ht="20.1" customHeight="1" spans="1:1">
      <c r="A85" s="147"/>
    </row>
    <row r="86" ht="20.1" customHeight="1" spans="1:1">
      <c r="A86" s="147"/>
    </row>
    <row r="87" ht="20.1" customHeight="1" spans="1:1">
      <c r="A87" s="147"/>
    </row>
    <row r="88" spans="1:1">
      <c r="A88" s="147"/>
    </row>
    <row r="89" spans="1:1">
      <c r="A89" s="147"/>
    </row>
    <row r="90" spans="1:1">
      <c r="A90" s="147"/>
    </row>
    <row r="91" spans="1:1">
      <c r="A91" s="147"/>
    </row>
    <row r="92" spans="1:1">
      <c r="A92" s="147"/>
    </row>
    <row r="93" spans="1:1">
      <c r="A93" s="147"/>
    </row>
    <row r="94" spans="1:1">
      <c r="A94" s="147"/>
    </row>
    <row r="95" spans="1:1">
      <c r="A95" s="147"/>
    </row>
    <row r="96" spans="1:1">
      <c r="A96" s="147"/>
    </row>
    <row r="97" spans="1:1">
      <c r="A97" s="147"/>
    </row>
    <row r="98" spans="1:1">
      <c r="A98" s="147"/>
    </row>
    <row r="99" spans="1:1">
      <c r="A99" s="147"/>
    </row>
    <row r="100" spans="1:1">
      <c r="A100" s="147"/>
    </row>
    <row r="101" spans="1:1">
      <c r="A101" s="147"/>
    </row>
    <row r="102" spans="1:1">
      <c r="A102" s="147"/>
    </row>
    <row r="103" spans="1:1">
      <c r="A103" s="147"/>
    </row>
    <row r="104" spans="1:1">
      <c r="A104" s="147"/>
    </row>
    <row r="105" spans="1:1">
      <c r="A105" s="147"/>
    </row>
    <row r="106" spans="1:1">
      <c r="A106" s="147"/>
    </row>
    <row r="107" spans="1:1">
      <c r="A107" s="147"/>
    </row>
    <row r="108" spans="1:1">
      <c r="A108" s="147"/>
    </row>
    <row r="109" spans="1:1">
      <c r="A109" s="147"/>
    </row>
    <row r="110" spans="1:1">
      <c r="A110" s="147"/>
    </row>
    <row r="111" spans="1:1">
      <c r="A111" s="147"/>
    </row>
    <row r="112" spans="1:1">
      <c r="A112" s="147"/>
    </row>
    <row r="113" spans="1:1">
      <c r="A113" s="147"/>
    </row>
    <row r="114" spans="1:1">
      <c r="A114" s="147"/>
    </row>
    <row r="115" spans="1:1">
      <c r="A115" s="147"/>
    </row>
    <row r="116" spans="1:1">
      <c r="A116" s="147"/>
    </row>
    <row r="117" spans="1:1">
      <c r="A117" s="147"/>
    </row>
    <row r="118" spans="1:1">
      <c r="A118" s="147"/>
    </row>
    <row r="119" spans="1:1">
      <c r="A119" s="147"/>
    </row>
    <row r="120" spans="1:1">
      <c r="A120" s="147"/>
    </row>
    <row r="121" spans="1:1">
      <c r="A121" s="147"/>
    </row>
    <row r="122" spans="1:1">
      <c r="A122" s="147"/>
    </row>
    <row r="123" spans="1:1">
      <c r="A123" s="147"/>
    </row>
    <row r="124" spans="1:1">
      <c r="A124" s="147"/>
    </row>
    <row r="125" spans="1:1">
      <c r="A125" s="147"/>
    </row>
    <row r="126" spans="1:1">
      <c r="A126" s="147"/>
    </row>
    <row r="127" spans="1:1">
      <c r="A127" s="147"/>
    </row>
    <row r="128" spans="1:1">
      <c r="A128" s="147"/>
    </row>
    <row r="129" spans="1:1">
      <c r="A129" s="147"/>
    </row>
    <row r="130" spans="1:1">
      <c r="A130" s="147"/>
    </row>
    <row r="131" spans="1:1">
      <c r="A131" s="147"/>
    </row>
    <row r="132" spans="1:1">
      <c r="A132" s="147"/>
    </row>
    <row r="133" spans="1:1">
      <c r="A133" s="147"/>
    </row>
    <row r="134" spans="1:1">
      <c r="A134" s="147"/>
    </row>
    <row r="135" spans="1:1">
      <c r="A135" s="147"/>
    </row>
    <row r="136" spans="1:1">
      <c r="A136" s="147"/>
    </row>
    <row r="137" spans="1:1">
      <c r="A137" s="147"/>
    </row>
    <row r="138" spans="1:1">
      <c r="A138" s="147"/>
    </row>
    <row r="139" spans="1:1">
      <c r="A139" s="147"/>
    </row>
    <row r="140" spans="1:1">
      <c r="A140" s="147"/>
    </row>
    <row r="141" spans="1:1">
      <c r="A141" s="147"/>
    </row>
    <row r="142" spans="1:1">
      <c r="A142" s="147"/>
    </row>
    <row r="143" spans="1:1">
      <c r="A143" s="147"/>
    </row>
    <row r="144" spans="1:1">
      <c r="A144" s="147"/>
    </row>
    <row r="145" spans="1:1">
      <c r="A145" s="147"/>
    </row>
    <row r="146" spans="1:1">
      <c r="A146" s="147"/>
    </row>
    <row r="147" spans="1:1">
      <c r="A147" s="147"/>
    </row>
    <row r="148" spans="1:1">
      <c r="A148" s="147"/>
    </row>
    <row r="149" spans="1:1">
      <c r="A149" s="147"/>
    </row>
    <row r="150" spans="1:1">
      <c r="A150" s="147"/>
    </row>
    <row r="151" spans="1:1">
      <c r="A151" s="147"/>
    </row>
    <row r="152" spans="1:1">
      <c r="A152" s="147"/>
    </row>
    <row r="153" spans="1:1">
      <c r="A153" s="147"/>
    </row>
    <row r="154" spans="1:1">
      <c r="A154" s="147"/>
    </row>
    <row r="155" spans="1:1">
      <c r="A155" s="147"/>
    </row>
  </sheetData>
  <mergeCells count="3">
    <mergeCell ref="A1:D1"/>
    <mergeCell ref="A2:D2"/>
    <mergeCell ref="A3:D3"/>
  </mergeCells>
  <printOptions horizontalCentered="1"/>
  <pageMargins left="1.00347222222222" right="1.00347222222222" top="1.37777777777778" bottom="1.14166666666667" header="0.590277777777778" footer="0.786805555555556"/>
  <pageSetup paperSize="9" scale="87" fitToHeight="0" orientation="portrait" blackAndWhite="1" errors="blank"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FF00"/>
    <pageSetUpPr fitToPage="1"/>
  </sheetPr>
  <dimension ref="A1:H56"/>
  <sheetViews>
    <sheetView showZeros="0" workbookViewId="0">
      <pane xSplit="1" ySplit="3" topLeftCell="B4" activePane="bottomRight" state="frozen"/>
      <selection/>
      <selection pane="topRight"/>
      <selection pane="bottomLeft"/>
      <selection pane="bottomRight" activeCell="J20" sqref="J20"/>
    </sheetView>
  </sheetViews>
  <sheetFormatPr defaultColWidth="9" defaultRowHeight="14.25" outlineLevelCol="7"/>
  <cols>
    <col min="1" max="1" width="50.625" style="343" customWidth="1"/>
    <col min="2" max="2" width="10.4416666666667" style="343" hidden="1" customWidth="1"/>
    <col min="3" max="4" width="12.625" style="345" customWidth="1"/>
    <col min="5" max="5" width="12.625" style="345" hidden="1" customWidth="1"/>
    <col min="6" max="8" width="12.625" style="345" customWidth="1"/>
    <col min="9" max="16384" width="9" style="346"/>
  </cols>
  <sheetData>
    <row r="1" ht="18" customHeight="1" spans="1:8">
      <c r="A1" s="171" t="s">
        <v>1330</v>
      </c>
      <c r="B1" s="171"/>
      <c r="C1" s="171"/>
      <c r="D1" s="171"/>
      <c r="E1" s="171"/>
      <c r="F1" s="171"/>
      <c r="G1" s="171"/>
      <c r="H1" s="171"/>
    </row>
    <row r="2" ht="33" customHeight="1" spans="1:8">
      <c r="A2" s="99" t="s">
        <v>1331</v>
      </c>
      <c r="B2" s="99"/>
      <c r="C2" s="99"/>
      <c r="D2" s="99"/>
      <c r="E2" s="99"/>
      <c r="F2" s="99"/>
      <c r="G2" s="99"/>
      <c r="H2" s="99"/>
    </row>
    <row r="3" s="341" customFormat="1" ht="21.9" customHeight="1" spans="1:8">
      <c r="A3" s="347" t="s">
        <v>1332</v>
      </c>
      <c r="B3" s="347"/>
      <c r="C3" s="347"/>
      <c r="D3" s="347"/>
      <c r="E3" s="347"/>
      <c r="F3" s="347"/>
      <c r="G3" s="347"/>
      <c r="H3" s="349" t="s">
        <v>2</v>
      </c>
    </row>
    <row r="4" ht="66" customHeight="1" spans="1:8">
      <c r="A4" s="350" t="s">
        <v>1177</v>
      </c>
      <c r="B4" s="351" t="s">
        <v>4</v>
      </c>
      <c r="C4" s="352" t="s">
        <v>61</v>
      </c>
      <c r="D4" s="352" t="s">
        <v>62</v>
      </c>
      <c r="E4" s="353" t="s">
        <v>63</v>
      </c>
      <c r="F4" s="352" t="s">
        <v>64</v>
      </c>
      <c r="G4" s="352" t="s">
        <v>65</v>
      </c>
      <c r="H4" s="354" t="s">
        <v>66</v>
      </c>
    </row>
    <row r="5" ht="24" customHeight="1" spans="1:8">
      <c r="A5" s="363" t="s">
        <v>1333</v>
      </c>
      <c r="B5" s="376" t="e">
        <f>B6+B22</f>
        <v>#REF!</v>
      </c>
      <c r="C5" s="106">
        <f t="shared" ref="B5:F5" si="0">C6+C22</f>
        <v>525560</v>
      </c>
      <c r="D5" s="106">
        <f t="shared" si="0"/>
        <v>719751</v>
      </c>
      <c r="E5" s="106">
        <f t="shared" si="0"/>
        <v>724854</v>
      </c>
      <c r="F5" s="106">
        <f t="shared" si="0"/>
        <v>735748</v>
      </c>
      <c r="G5" s="357"/>
      <c r="H5" s="357" t="str">
        <f t="shared" ref="H5:H29" si="1">IFERROR(F5/B5-1,"")</f>
        <v/>
      </c>
    </row>
    <row r="6" ht="24" customHeight="1" spans="1:8">
      <c r="A6" s="364" t="s">
        <v>68</v>
      </c>
      <c r="B6" s="377">
        <f>SUM(B7:B21)</f>
        <v>510908</v>
      </c>
      <c r="C6" s="106">
        <f>SUM(C7:C21)</f>
        <v>488000</v>
      </c>
      <c r="D6" s="106">
        <f>SUM(D7:D21)</f>
        <v>452000</v>
      </c>
      <c r="E6" s="106">
        <f>SUM(E7:E21)</f>
        <v>452000</v>
      </c>
      <c r="F6" s="106">
        <f>SUM(F7:F21)</f>
        <v>462894</v>
      </c>
      <c r="G6" s="357">
        <f>IFERROR(F6/E6,"")</f>
        <v>1.0241017699115</v>
      </c>
      <c r="H6" s="357">
        <f t="shared" si="1"/>
        <v>-0.0939777807354749</v>
      </c>
    </row>
    <row r="7" s="342" customFormat="1" ht="24" customHeight="1" spans="1:8">
      <c r="A7" s="365" t="s">
        <v>1334</v>
      </c>
      <c r="B7" s="378"/>
      <c r="C7" s="106"/>
      <c r="D7" s="106"/>
      <c r="E7" s="106"/>
      <c r="F7" s="106"/>
      <c r="G7" s="357" t="str">
        <f>IFERROR(F7/D7,"")</f>
        <v/>
      </c>
      <c r="H7" s="357" t="str">
        <f t="shared" si="1"/>
        <v/>
      </c>
    </row>
    <row r="8" s="342" customFormat="1" ht="24" customHeight="1" spans="1:8">
      <c r="A8" s="366" t="s">
        <v>1335</v>
      </c>
      <c r="B8" s="378"/>
      <c r="C8" s="136"/>
      <c r="D8" s="106"/>
      <c r="E8" s="106"/>
      <c r="F8" s="277"/>
      <c r="G8" s="357" t="str">
        <f t="shared" ref="G8:G21" si="2">IFERROR(F8/D8,"")</f>
        <v/>
      </c>
      <c r="H8" s="357" t="str">
        <f t="shared" si="1"/>
        <v/>
      </c>
    </row>
    <row r="9" s="342" customFormat="1" ht="24" customHeight="1" spans="1:8">
      <c r="A9" s="367" t="s">
        <v>1336</v>
      </c>
      <c r="B9" s="378"/>
      <c r="C9" s="136"/>
      <c r="D9" s="106"/>
      <c r="E9" s="106"/>
      <c r="F9" s="277"/>
      <c r="G9" s="357" t="str">
        <f t="shared" si="2"/>
        <v/>
      </c>
      <c r="H9" s="357" t="str">
        <f t="shared" si="1"/>
        <v/>
      </c>
    </row>
    <row r="10" s="342" customFormat="1" ht="24" customHeight="1" spans="1:8">
      <c r="A10" s="366" t="s">
        <v>1337</v>
      </c>
      <c r="B10" s="378"/>
      <c r="C10" s="136"/>
      <c r="D10" s="106"/>
      <c r="E10" s="106"/>
      <c r="F10" s="277"/>
      <c r="G10" s="357" t="str">
        <f t="shared" si="2"/>
        <v/>
      </c>
      <c r="H10" s="357" t="str">
        <f t="shared" si="1"/>
        <v/>
      </c>
    </row>
    <row r="11" s="342" customFormat="1" ht="24" customHeight="1" spans="1:8">
      <c r="A11" s="366" t="s">
        <v>1338</v>
      </c>
      <c r="B11" s="376">
        <v>2314</v>
      </c>
      <c r="C11" s="136">
        <v>2500</v>
      </c>
      <c r="D11" s="106">
        <v>2500</v>
      </c>
      <c r="E11" s="106">
        <v>2500</v>
      </c>
      <c r="F11" s="369"/>
      <c r="G11" s="357">
        <f t="shared" si="2"/>
        <v>0</v>
      </c>
      <c r="H11" s="357">
        <f t="shared" si="1"/>
        <v>-1</v>
      </c>
    </row>
    <row r="12" s="342" customFormat="1" ht="24" customHeight="1" spans="1:8">
      <c r="A12" s="366" t="s">
        <v>1339</v>
      </c>
      <c r="B12" s="376">
        <v>1750</v>
      </c>
      <c r="C12" s="136">
        <v>1500</v>
      </c>
      <c r="D12" s="106">
        <v>1500</v>
      </c>
      <c r="E12" s="106">
        <v>1500</v>
      </c>
      <c r="F12" s="106">
        <v>568</v>
      </c>
      <c r="G12" s="357">
        <f t="shared" si="2"/>
        <v>0.378666666666667</v>
      </c>
      <c r="H12" s="357">
        <f t="shared" si="1"/>
        <v>-0.675428571428571</v>
      </c>
    </row>
    <row r="13" s="342" customFormat="1" ht="24" customHeight="1" spans="1:8">
      <c r="A13" s="366" t="s">
        <v>1340</v>
      </c>
      <c r="B13" s="376">
        <v>122110</v>
      </c>
      <c r="C13" s="136">
        <v>291000</v>
      </c>
      <c r="D13" s="106">
        <v>377000</v>
      </c>
      <c r="E13" s="106">
        <v>377000</v>
      </c>
      <c r="F13" s="106">
        <v>104311</v>
      </c>
      <c r="G13" s="357">
        <f t="shared" si="2"/>
        <v>0.27668700265252</v>
      </c>
      <c r="H13" s="357">
        <f t="shared" si="1"/>
        <v>-0.145762017852756</v>
      </c>
    </row>
    <row r="14" s="342" customFormat="1" ht="24" customHeight="1" spans="1:8">
      <c r="A14" s="366" t="s">
        <v>1341</v>
      </c>
      <c r="B14" s="376"/>
      <c r="C14" s="136"/>
      <c r="D14" s="106"/>
      <c r="E14" s="106"/>
      <c r="F14" s="106"/>
      <c r="G14" s="357" t="str">
        <f t="shared" si="2"/>
        <v/>
      </c>
      <c r="H14" s="357" t="str">
        <f t="shared" si="1"/>
        <v/>
      </c>
    </row>
    <row r="15" s="342" customFormat="1" ht="24" customHeight="1" spans="1:8">
      <c r="A15" s="366" t="s">
        <v>1342</v>
      </c>
      <c r="B15" s="376"/>
      <c r="C15" s="136"/>
      <c r="D15" s="106"/>
      <c r="E15" s="106"/>
      <c r="F15" s="106"/>
      <c r="G15" s="357" t="str">
        <f t="shared" si="2"/>
        <v/>
      </c>
      <c r="H15" s="357" t="str">
        <f t="shared" si="1"/>
        <v/>
      </c>
    </row>
    <row r="16" s="342" customFormat="1" ht="24" customHeight="1" spans="1:8">
      <c r="A16" s="366" t="s">
        <v>1343</v>
      </c>
      <c r="B16" s="376"/>
      <c r="C16" s="136"/>
      <c r="D16" s="106"/>
      <c r="E16" s="106"/>
      <c r="F16" s="106"/>
      <c r="G16" s="357" t="str">
        <f t="shared" si="2"/>
        <v/>
      </c>
      <c r="H16" s="357" t="str">
        <f t="shared" si="1"/>
        <v/>
      </c>
    </row>
    <row r="17" s="342" customFormat="1" ht="24" customHeight="1" spans="1:8">
      <c r="A17" s="371" t="s">
        <v>1344</v>
      </c>
      <c r="B17" s="376"/>
      <c r="C17" s="106"/>
      <c r="D17" s="106"/>
      <c r="E17" s="106"/>
      <c r="F17" s="106">
        <v>2990</v>
      </c>
      <c r="G17" s="357" t="str">
        <f t="shared" si="2"/>
        <v/>
      </c>
      <c r="H17" s="357" t="str">
        <f t="shared" si="1"/>
        <v/>
      </c>
    </row>
    <row r="18" s="342" customFormat="1" ht="33" customHeight="1" spans="1:8">
      <c r="A18" s="379" t="s">
        <v>1345</v>
      </c>
      <c r="B18" s="376"/>
      <c r="C18" s="106"/>
      <c r="D18" s="106"/>
      <c r="E18" s="106"/>
      <c r="F18" s="106"/>
      <c r="G18" s="357" t="str">
        <f t="shared" si="2"/>
        <v/>
      </c>
      <c r="H18" s="357" t="str">
        <f t="shared" si="1"/>
        <v/>
      </c>
    </row>
    <row r="19" s="342" customFormat="1" ht="24" customHeight="1" spans="1:8">
      <c r="A19" s="371" t="s">
        <v>1346</v>
      </c>
      <c r="B19" s="376">
        <v>36306</v>
      </c>
      <c r="C19" s="106">
        <v>43000</v>
      </c>
      <c r="D19" s="106">
        <v>20000</v>
      </c>
      <c r="E19" s="106">
        <v>20000</v>
      </c>
      <c r="F19" s="106">
        <v>17625</v>
      </c>
      <c r="G19" s="357">
        <f t="shared" si="2"/>
        <v>0.88125</v>
      </c>
      <c r="H19" s="357">
        <f t="shared" si="1"/>
        <v>-0.514543050735416</v>
      </c>
    </row>
    <row r="20" s="342" customFormat="1" ht="24" customHeight="1" spans="1:8">
      <c r="A20" s="371" t="s">
        <v>1347</v>
      </c>
      <c r="B20" s="376">
        <v>348428</v>
      </c>
      <c r="C20" s="106">
        <v>150000</v>
      </c>
      <c r="D20" s="106">
        <f>40000</f>
        <v>40000</v>
      </c>
      <c r="E20" s="106">
        <f>40000</f>
        <v>40000</v>
      </c>
      <c r="F20" s="106">
        <v>329551</v>
      </c>
      <c r="G20" s="357">
        <f t="shared" si="2"/>
        <v>8.238775</v>
      </c>
      <c r="H20" s="357">
        <f t="shared" si="1"/>
        <v>-0.0541776206275041</v>
      </c>
    </row>
    <row r="21" s="342" customFormat="1" ht="24" customHeight="1" spans="1:8">
      <c r="A21" s="135" t="s">
        <v>1348</v>
      </c>
      <c r="B21" s="376"/>
      <c r="C21" s="106"/>
      <c r="D21" s="106">
        <v>11000</v>
      </c>
      <c r="E21" s="106">
        <v>11000</v>
      </c>
      <c r="F21" s="106">
        <v>7849</v>
      </c>
      <c r="G21" s="357">
        <f t="shared" si="2"/>
        <v>0.713545454545455</v>
      </c>
      <c r="H21" s="357" t="str">
        <f t="shared" si="1"/>
        <v/>
      </c>
    </row>
    <row r="22" ht="24" customHeight="1" spans="1:8">
      <c r="A22" s="364" t="s">
        <v>89</v>
      </c>
      <c r="B22" s="377" t="e">
        <f>B23+#REF!+B24+B27</f>
        <v>#REF!</v>
      </c>
      <c r="C22" s="106">
        <f>C23+C24+C27</f>
        <v>37560</v>
      </c>
      <c r="D22" s="106">
        <f>D23+D24+D27</f>
        <v>267751</v>
      </c>
      <c r="E22" s="106">
        <f>E23+E24+E27</f>
        <v>272854</v>
      </c>
      <c r="F22" s="106">
        <f>F23+F24+F27</f>
        <v>272854</v>
      </c>
      <c r="G22" s="357"/>
      <c r="H22" s="357"/>
    </row>
    <row r="23" s="342" customFormat="1" ht="24" customHeight="1" spans="1:8">
      <c r="A23" s="371" t="s">
        <v>90</v>
      </c>
      <c r="B23" s="376">
        <v>10424</v>
      </c>
      <c r="C23" s="106">
        <v>4581</v>
      </c>
      <c r="D23" s="106">
        <v>4581</v>
      </c>
      <c r="E23" s="106">
        <v>9684</v>
      </c>
      <c r="F23" s="106">
        <v>9684</v>
      </c>
      <c r="G23" s="357"/>
      <c r="H23" s="357"/>
    </row>
    <row r="24" s="342" customFormat="1" ht="24" customHeight="1" spans="1:8">
      <c r="A24" s="380" t="s">
        <v>1349</v>
      </c>
      <c r="B24" s="376">
        <v>307400</v>
      </c>
      <c r="C24" s="106">
        <v>15000</v>
      </c>
      <c r="D24" s="106">
        <v>245000</v>
      </c>
      <c r="E24" s="106">
        <v>245000</v>
      </c>
      <c r="F24" s="106">
        <v>245000</v>
      </c>
      <c r="G24" s="357"/>
      <c r="H24" s="357"/>
    </row>
    <row r="25" s="342" customFormat="1" ht="30.9" customHeight="1" spans="1:8">
      <c r="A25" s="381" t="s">
        <v>1350</v>
      </c>
      <c r="B25" s="376">
        <v>180000</v>
      </c>
      <c r="C25" s="106"/>
      <c r="D25" s="106">
        <v>230000</v>
      </c>
      <c r="E25" s="106">
        <v>230000</v>
      </c>
      <c r="F25" s="106">
        <v>230000</v>
      </c>
      <c r="G25" s="357"/>
      <c r="H25" s="357"/>
    </row>
    <row r="26" s="342" customFormat="1" ht="30.9" customHeight="1" spans="1:8">
      <c r="A26" s="381" t="s">
        <v>1351</v>
      </c>
      <c r="B26" s="376">
        <v>127400</v>
      </c>
      <c r="C26" s="106">
        <v>15000</v>
      </c>
      <c r="D26" s="106">
        <v>15000</v>
      </c>
      <c r="E26" s="106">
        <v>15000</v>
      </c>
      <c r="F26" s="106">
        <v>15000</v>
      </c>
      <c r="G26" s="357"/>
      <c r="H26" s="357"/>
    </row>
    <row r="27" s="342" customFormat="1" ht="24" customHeight="1" spans="1:8">
      <c r="A27" s="371" t="s">
        <v>1352</v>
      </c>
      <c r="B27" s="376">
        <v>31075</v>
      </c>
      <c r="C27" s="106">
        <v>17979</v>
      </c>
      <c r="D27" s="106">
        <v>18170</v>
      </c>
      <c r="E27" s="106">
        <v>18170</v>
      </c>
      <c r="F27" s="106">
        <v>18170</v>
      </c>
      <c r="G27" s="357"/>
      <c r="H27" s="357"/>
    </row>
    <row r="28" s="342" customFormat="1" ht="48" customHeight="1" spans="1:8">
      <c r="A28" s="362" t="s">
        <v>1353</v>
      </c>
      <c r="B28" s="362"/>
      <c r="C28" s="362"/>
      <c r="D28" s="362"/>
      <c r="E28" s="362"/>
      <c r="F28" s="362"/>
      <c r="G28" s="362"/>
      <c r="H28" s="362"/>
    </row>
    <row r="29" ht="20.1" customHeight="1" spans="8:8">
      <c r="H29" s="346"/>
    </row>
    <row r="30" ht="20.1" customHeight="1" spans="8:8">
      <c r="H30" s="346"/>
    </row>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s="343" customFormat="1" ht="20.1" customHeight="1" spans="3:8">
      <c r="C50" s="345"/>
      <c r="D50" s="345"/>
      <c r="E50" s="345"/>
      <c r="F50" s="345"/>
      <c r="G50" s="345"/>
      <c r="H50" s="345"/>
    </row>
    <row r="51" s="343" customFormat="1" ht="20.1" customHeight="1" spans="3:8">
      <c r="C51" s="345"/>
      <c r="D51" s="345"/>
      <c r="E51" s="345"/>
      <c r="F51" s="345"/>
      <c r="G51" s="345"/>
      <c r="H51" s="345"/>
    </row>
    <row r="52" s="343" customFormat="1" ht="20.1" customHeight="1" spans="3:8">
      <c r="C52" s="345"/>
      <c r="D52" s="345"/>
      <c r="E52" s="345"/>
      <c r="F52" s="345"/>
      <c r="G52" s="345"/>
      <c r="H52" s="345"/>
    </row>
    <row r="53" s="343" customFormat="1" ht="20.1" customHeight="1" spans="3:8">
      <c r="C53" s="345"/>
      <c r="D53" s="345"/>
      <c r="E53" s="345"/>
      <c r="F53" s="345"/>
      <c r="G53" s="345"/>
      <c r="H53" s="345"/>
    </row>
    <row r="54" s="343" customFormat="1" ht="20.1" customHeight="1" spans="3:8">
      <c r="C54" s="345"/>
      <c r="D54" s="345"/>
      <c r="E54" s="345"/>
      <c r="F54" s="345"/>
      <c r="G54" s="345"/>
      <c r="H54" s="345"/>
    </row>
    <row r="55" s="343" customFormat="1" ht="20.1" customHeight="1" spans="3:8">
      <c r="C55" s="345"/>
      <c r="D55" s="345"/>
      <c r="E55" s="345"/>
      <c r="F55" s="345"/>
      <c r="G55" s="345"/>
      <c r="H55" s="345"/>
    </row>
    <row r="56" s="343" customFormat="1" ht="20.1" customHeight="1" spans="3:8">
      <c r="C56" s="345"/>
      <c r="D56" s="345"/>
      <c r="E56" s="345"/>
      <c r="F56" s="345"/>
      <c r="G56" s="345"/>
      <c r="H56" s="345"/>
    </row>
  </sheetData>
  <mergeCells count="2">
    <mergeCell ref="A2:H2"/>
    <mergeCell ref="A28:H28"/>
  </mergeCells>
  <printOptions horizontalCentered="1"/>
  <pageMargins left="1.00347222222222" right="1.00347222222222" top="1.37777777777778" bottom="1.14166666666667" header="0.590277777777778" footer="0.786805555555556"/>
  <pageSetup paperSize="9" scale="71" fitToHeight="0" orientation="portrait" blackAndWhite="1" errors="blank"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FF00"/>
  </sheetPr>
  <dimension ref="A1:H23"/>
  <sheetViews>
    <sheetView showZeros="0" topLeftCell="A16" workbookViewId="0">
      <selection activeCell="I38" sqref="I38"/>
    </sheetView>
  </sheetViews>
  <sheetFormatPr defaultColWidth="9" defaultRowHeight="14.25" outlineLevelCol="7"/>
  <cols>
    <col min="1" max="1" width="50.625" style="344" customWidth="1"/>
    <col min="2" max="2" width="10.4416666666667" style="344" hidden="1" customWidth="1"/>
    <col min="3" max="4" width="12.625" style="345" customWidth="1"/>
    <col min="5" max="5" width="12.625" style="345" hidden="1" customWidth="1"/>
    <col min="6" max="8" width="12.625" style="345" customWidth="1"/>
    <col min="9" max="16344" width="9" style="346"/>
  </cols>
  <sheetData>
    <row r="1" ht="18" customHeight="1" spans="1:8">
      <c r="A1" s="171" t="s">
        <v>1354</v>
      </c>
      <c r="B1" s="171"/>
      <c r="C1" s="4"/>
      <c r="D1" s="4"/>
      <c r="E1" s="4"/>
      <c r="F1" s="4"/>
      <c r="G1" s="4"/>
      <c r="H1" s="4"/>
    </row>
    <row r="2" ht="33" customHeight="1" spans="1:8">
      <c r="A2" s="99" t="s">
        <v>1331</v>
      </c>
      <c r="B2" s="99"/>
      <c r="C2" s="99"/>
      <c r="D2" s="99"/>
      <c r="E2" s="99"/>
      <c r="F2" s="99"/>
      <c r="G2" s="99"/>
      <c r="H2" s="99"/>
    </row>
    <row r="3" s="341" customFormat="1" ht="21.9" customHeight="1" spans="1:8">
      <c r="A3" s="347"/>
      <c r="B3" s="348"/>
      <c r="C3" s="348"/>
      <c r="D3" s="348"/>
      <c r="E3" s="348"/>
      <c r="F3" s="348"/>
      <c r="G3" s="348"/>
      <c r="H3" s="349" t="s">
        <v>2</v>
      </c>
    </row>
    <row r="4" ht="66" customHeight="1" spans="1:8">
      <c r="A4" s="350" t="s">
        <v>147</v>
      </c>
      <c r="B4" s="351" t="s">
        <v>4</v>
      </c>
      <c r="C4" s="352" t="s">
        <v>61</v>
      </c>
      <c r="D4" s="352" t="s">
        <v>62</v>
      </c>
      <c r="E4" s="353" t="s">
        <v>1355</v>
      </c>
      <c r="F4" s="352" t="s">
        <v>64</v>
      </c>
      <c r="G4" s="352" t="s">
        <v>65</v>
      </c>
      <c r="H4" s="354" t="s">
        <v>66</v>
      </c>
    </row>
    <row r="5" ht="28" customHeight="1" spans="1:8">
      <c r="A5" s="355" t="s">
        <v>1333</v>
      </c>
      <c r="B5" s="374">
        <f>B6+B16+1</f>
        <v>859806.967</v>
      </c>
      <c r="C5" s="106">
        <f t="shared" ref="B5:F5" si="0">C6+C16</f>
        <v>525560</v>
      </c>
      <c r="D5" s="106">
        <f t="shared" si="0"/>
        <v>719751</v>
      </c>
      <c r="E5" s="106">
        <f t="shared" si="0"/>
        <v>742138.1931</v>
      </c>
      <c r="F5" s="106">
        <f t="shared" si="0"/>
        <v>735748.1931</v>
      </c>
      <c r="G5" s="357"/>
      <c r="H5" s="357">
        <f t="shared" ref="H5:H23" si="1">IFERROR(F5/B5-1,"")</f>
        <v>-0.144286774428986</v>
      </c>
    </row>
    <row r="6" ht="28" customHeight="1" spans="1:8">
      <c r="A6" s="358" t="s">
        <v>101</v>
      </c>
      <c r="B6" s="374">
        <f>SUM(B7:B15)</f>
        <v>504315.967</v>
      </c>
      <c r="C6" s="106">
        <f>SUM(C7:C15)+1</f>
        <v>279452</v>
      </c>
      <c r="D6" s="106">
        <f>SUM(D7:D15)</f>
        <v>543643</v>
      </c>
      <c r="E6" s="106">
        <f>SUM(E7:E15)</f>
        <v>554541.1931</v>
      </c>
      <c r="F6" s="106">
        <f>SUM(F7:F15)</f>
        <v>548151.1931</v>
      </c>
      <c r="G6" s="357">
        <f>IFERROR(F6/D6,"")</f>
        <v>1.00829256166271</v>
      </c>
      <c r="H6" s="357">
        <f t="shared" si="1"/>
        <v>0.0869201630889471</v>
      </c>
    </row>
    <row r="7" s="342" customFormat="1" ht="28" customHeight="1" spans="1:8">
      <c r="A7" s="157" t="s">
        <v>1356</v>
      </c>
      <c r="B7" s="374">
        <v>53</v>
      </c>
      <c r="C7" s="106"/>
      <c r="D7" s="106"/>
      <c r="E7" s="106">
        <v>6.7751</v>
      </c>
      <c r="F7" s="106">
        <v>6.7751</v>
      </c>
      <c r="G7" s="357" t="str">
        <f t="shared" ref="G7:G15" si="2">IFERROR(F7/D7,"")</f>
        <v/>
      </c>
      <c r="H7" s="357">
        <f t="shared" si="1"/>
        <v>-0.872167924528302</v>
      </c>
    </row>
    <row r="8" s="342" customFormat="1" ht="28" customHeight="1" spans="1:8">
      <c r="A8" s="157" t="s">
        <v>1357</v>
      </c>
      <c r="B8" s="374">
        <v>3477</v>
      </c>
      <c r="C8" s="106">
        <v>3459</v>
      </c>
      <c r="D8" s="106">
        <v>3459</v>
      </c>
      <c r="E8" s="106">
        <f>2837+3632</f>
        <v>6469</v>
      </c>
      <c r="F8" s="106">
        <v>2837</v>
      </c>
      <c r="G8" s="357">
        <f t="shared" si="2"/>
        <v>0.820179242555652</v>
      </c>
      <c r="H8" s="357">
        <f t="shared" si="1"/>
        <v>-0.184066724187518</v>
      </c>
    </row>
    <row r="9" s="342" customFormat="1" ht="28" customHeight="1" spans="1:8">
      <c r="A9" s="157" t="s">
        <v>1358</v>
      </c>
      <c r="B9" s="374">
        <v>250740</v>
      </c>
      <c r="C9" s="106">
        <v>242291</v>
      </c>
      <c r="D9" s="106">
        <v>276483</v>
      </c>
      <c r="E9" s="106">
        <f>83787+1282</f>
        <v>85069</v>
      </c>
      <c r="F9" s="106">
        <v>83787</v>
      </c>
      <c r="G9" s="357">
        <f t="shared" si="2"/>
        <v>0.303045756881978</v>
      </c>
      <c r="H9" s="357">
        <f t="shared" si="1"/>
        <v>-0.665841110313472</v>
      </c>
    </row>
    <row r="10" s="342" customFormat="1" ht="28" customHeight="1" spans="1:8">
      <c r="A10" s="157" t="s">
        <v>1359</v>
      </c>
      <c r="B10" s="374">
        <v>65</v>
      </c>
      <c r="C10" s="106">
        <v>72</v>
      </c>
      <c r="D10" s="106">
        <v>72</v>
      </c>
      <c r="E10" s="106">
        <f>19.418+32</f>
        <v>51.418</v>
      </c>
      <c r="F10" s="106">
        <v>19.418</v>
      </c>
      <c r="G10" s="357">
        <f t="shared" si="2"/>
        <v>0.269694444444444</v>
      </c>
      <c r="H10" s="357">
        <f t="shared" si="1"/>
        <v>-0.701261538461538</v>
      </c>
    </row>
    <row r="11" s="342" customFormat="1" ht="28" customHeight="1" spans="1:8">
      <c r="A11" s="157" t="s">
        <v>1360</v>
      </c>
      <c r="B11" s="374"/>
      <c r="C11" s="106"/>
      <c r="D11" s="106">
        <v>0</v>
      </c>
      <c r="E11" s="106"/>
      <c r="F11" s="106"/>
      <c r="G11" s="357" t="str">
        <f t="shared" si="2"/>
        <v/>
      </c>
      <c r="H11" s="357" t="str">
        <f t="shared" si="1"/>
        <v/>
      </c>
    </row>
    <row r="12" s="342" customFormat="1" ht="28" customHeight="1" spans="1:8">
      <c r="A12" s="157" t="s">
        <v>1361</v>
      </c>
      <c r="B12" s="374">
        <v>227181</v>
      </c>
      <c r="C12" s="106">
        <v>5484</v>
      </c>
      <c r="D12" s="106">
        <v>235484</v>
      </c>
      <c r="E12" s="106">
        <f>429783+1444</f>
        <v>431227</v>
      </c>
      <c r="F12" s="106">
        <v>429783</v>
      </c>
      <c r="G12" s="357">
        <f t="shared" si="2"/>
        <v>1.82510489035348</v>
      </c>
      <c r="H12" s="357">
        <f t="shared" si="1"/>
        <v>0.891808734005044</v>
      </c>
    </row>
    <row r="13" s="342" customFormat="1" ht="28" customHeight="1" spans="1:8">
      <c r="A13" s="157" t="s">
        <v>1362</v>
      </c>
      <c r="B13" s="374">
        <v>22350.23</v>
      </c>
      <c r="C13" s="106">
        <v>28143</v>
      </c>
      <c r="D13" s="106">
        <v>28143</v>
      </c>
      <c r="E13" s="106">
        <v>31716</v>
      </c>
      <c r="F13" s="106">
        <v>31716</v>
      </c>
      <c r="G13" s="357">
        <f t="shared" si="2"/>
        <v>1.1269587464023</v>
      </c>
      <c r="H13" s="357">
        <f t="shared" si="1"/>
        <v>0.419045799528685</v>
      </c>
    </row>
    <row r="14" s="342" customFormat="1" ht="28" customHeight="1" spans="1:8">
      <c r="A14" s="157" t="s">
        <v>1363</v>
      </c>
      <c r="B14" s="374">
        <v>7.737</v>
      </c>
      <c r="C14" s="106">
        <v>2</v>
      </c>
      <c r="D14" s="106">
        <v>2</v>
      </c>
      <c r="E14" s="106">
        <v>2</v>
      </c>
      <c r="F14" s="106">
        <v>2</v>
      </c>
      <c r="G14" s="357">
        <f t="shared" si="2"/>
        <v>1</v>
      </c>
      <c r="H14" s="357">
        <f t="shared" si="1"/>
        <v>-0.741501874111413</v>
      </c>
    </row>
    <row r="15" s="342" customFormat="1" ht="28" customHeight="1" spans="1:8">
      <c r="A15" s="157" t="s">
        <v>1364</v>
      </c>
      <c r="B15" s="374">
        <v>442</v>
      </c>
      <c r="C15" s="106"/>
      <c r="D15" s="106"/>
      <c r="E15" s="106"/>
      <c r="F15" s="106"/>
      <c r="G15" s="357" t="str">
        <f t="shared" si="2"/>
        <v/>
      </c>
      <c r="H15" s="357"/>
    </row>
    <row r="16" ht="28" customHeight="1" spans="1:8">
      <c r="A16" s="358" t="s">
        <v>127</v>
      </c>
      <c r="B16" s="106">
        <f>B17+B18+B19+B22</f>
        <v>355490</v>
      </c>
      <c r="C16" s="106">
        <f>C17+C18+C19+C22</f>
        <v>246108</v>
      </c>
      <c r="D16" s="106">
        <f>D17+D18+D19+D22</f>
        <v>176108</v>
      </c>
      <c r="E16" s="106">
        <f>E17+E18+E19+E22</f>
        <v>187597</v>
      </c>
      <c r="F16" s="106">
        <f>F17+F18+F19+F22</f>
        <v>187597</v>
      </c>
      <c r="G16" s="357"/>
      <c r="H16" s="357"/>
    </row>
    <row r="17" s="342" customFormat="1" ht="28" customHeight="1" spans="1:8">
      <c r="A17" s="360" t="s">
        <v>128</v>
      </c>
      <c r="B17" s="375">
        <v>5111</v>
      </c>
      <c r="C17" s="106">
        <v>11108</v>
      </c>
      <c r="D17" s="106">
        <v>21108</v>
      </c>
      <c r="E17" s="106">
        <v>5495</v>
      </c>
      <c r="F17" s="106">
        <v>5495</v>
      </c>
      <c r="G17" s="357"/>
      <c r="H17" s="357"/>
    </row>
    <row r="18" s="342" customFormat="1" ht="28" customHeight="1" spans="1:8">
      <c r="A18" s="139" t="s">
        <v>1365</v>
      </c>
      <c r="B18" s="376">
        <v>200000</v>
      </c>
      <c r="C18" s="106">
        <v>220000</v>
      </c>
      <c r="D18" s="106">
        <v>140000</v>
      </c>
      <c r="E18" s="106">
        <v>160000</v>
      </c>
      <c r="F18" s="106">
        <v>160000</v>
      </c>
      <c r="G18" s="357"/>
      <c r="H18" s="357"/>
    </row>
    <row r="19" s="342" customFormat="1" ht="28" customHeight="1" spans="1:8">
      <c r="A19" s="142" t="s">
        <v>1366</v>
      </c>
      <c r="B19" s="374">
        <v>132400</v>
      </c>
      <c r="C19" s="106">
        <v>15000</v>
      </c>
      <c r="D19" s="106">
        <v>15000</v>
      </c>
      <c r="E19" s="106">
        <v>15000</v>
      </c>
      <c r="F19" s="106">
        <v>15000</v>
      </c>
      <c r="G19" s="357"/>
      <c r="H19" s="357"/>
    </row>
    <row r="20" s="342" customFormat="1" ht="28" customHeight="1" spans="1:8">
      <c r="A20" s="144" t="s">
        <v>1367</v>
      </c>
      <c r="B20" s="374">
        <v>127400</v>
      </c>
      <c r="C20" s="106">
        <v>15000</v>
      </c>
      <c r="D20" s="106">
        <v>15000</v>
      </c>
      <c r="E20" s="106">
        <v>15000</v>
      </c>
      <c r="F20" s="106">
        <v>15000</v>
      </c>
      <c r="G20" s="357"/>
      <c r="H20" s="357"/>
    </row>
    <row r="21" s="342" customFormat="1" ht="28" customHeight="1" spans="1:8">
      <c r="A21" s="142" t="s">
        <v>1368</v>
      </c>
      <c r="B21" s="374">
        <v>5000</v>
      </c>
      <c r="C21" s="106"/>
      <c r="D21" s="106"/>
      <c r="E21" s="106"/>
      <c r="F21" s="106"/>
      <c r="G21" s="357"/>
      <c r="H21" s="357"/>
    </row>
    <row r="22" s="342" customFormat="1" ht="28" customHeight="1" spans="1:8">
      <c r="A22" s="139" t="s">
        <v>1369</v>
      </c>
      <c r="B22" s="375">
        <v>17979</v>
      </c>
      <c r="C22" s="106"/>
      <c r="D22" s="106"/>
      <c r="E22" s="106">
        <v>7102</v>
      </c>
      <c r="F22" s="106">
        <v>7102</v>
      </c>
      <c r="G22" s="357"/>
      <c r="H22" s="357"/>
    </row>
    <row r="23" s="342" customFormat="1" ht="48" customHeight="1" spans="1:8">
      <c r="A23" s="362" t="s">
        <v>1353</v>
      </c>
      <c r="B23" s="362"/>
      <c r="C23" s="362"/>
      <c r="D23" s="362"/>
      <c r="E23" s="362"/>
      <c r="F23" s="362"/>
      <c r="G23" s="362"/>
      <c r="H23" s="362"/>
    </row>
  </sheetData>
  <mergeCells count="2">
    <mergeCell ref="A2:H2"/>
    <mergeCell ref="A23:H23"/>
  </mergeCells>
  <printOptions horizontalCentered="1"/>
  <pageMargins left="1.00347222222222" right="1.00347222222222" top="1.37777777777778" bottom="1.14166666666667" header="0.590277777777778" footer="0.786805555555556"/>
  <pageSetup paperSize="9" scale="71" fitToHeight="0" orientation="portrait" blackAndWhite="1" errors="blank"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FF00"/>
    <pageSetUpPr fitToPage="1"/>
  </sheetPr>
  <dimension ref="A1:H57"/>
  <sheetViews>
    <sheetView showZeros="0" topLeftCell="A8" workbookViewId="0">
      <selection activeCell="I15" sqref="I15"/>
    </sheetView>
  </sheetViews>
  <sheetFormatPr defaultColWidth="9" defaultRowHeight="14.25" outlineLevelCol="7"/>
  <cols>
    <col min="1" max="1" width="40" style="343" customWidth="1"/>
    <col min="2" max="2" width="11.4416666666667" style="343" hidden="1" customWidth="1"/>
    <col min="3" max="4" width="13.125" style="345" customWidth="1"/>
    <col min="5" max="5" width="9.66666666666667" style="345" hidden="1" customWidth="1"/>
    <col min="6" max="8" width="13.125" style="345" customWidth="1"/>
    <col min="9" max="16384" width="9" style="346"/>
  </cols>
  <sheetData>
    <row r="1" ht="18" customHeight="1" spans="1:8">
      <c r="A1" s="171" t="s">
        <v>1370</v>
      </c>
      <c r="B1" s="171"/>
      <c r="C1" s="171"/>
      <c r="D1" s="171"/>
      <c r="E1" s="171"/>
      <c r="F1" s="171"/>
      <c r="G1" s="171"/>
      <c r="H1" s="171"/>
    </row>
    <row r="2" ht="33" customHeight="1" spans="1:8">
      <c r="A2" s="99" t="s">
        <v>1371</v>
      </c>
      <c r="B2" s="99"/>
      <c r="C2" s="99"/>
      <c r="D2" s="99"/>
      <c r="E2" s="99"/>
      <c r="F2" s="99"/>
      <c r="G2" s="99"/>
      <c r="H2" s="99"/>
    </row>
    <row r="3" s="341" customFormat="1" ht="21.9" customHeight="1" spans="1:8">
      <c r="A3" s="347" t="s">
        <v>1332</v>
      </c>
      <c r="B3" s="347"/>
      <c r="C3" s="347"/>
      <c r="D3" s="347"/>
      <c r="E3" s="347"/>
      <c r="F3" s="347"/>
      <c r="G3" s="347"/>
      <c r="H3" s="349" t="s">
        <v>2</v>
      </c>
    </row>
    <row r="4" ht="66" customHeight="1" spans="1:8">
      <c r="A4" s="350" t="s">
        <v>1177</v>
      </c>
      <c r="B4" s="351" t="s">
        <v>4</v>
      </c>
      <c r="C4" s="352" t="s">
        <v>61</v>
      </c>
      <c r="D4" s="352" t="s">
        <v>62</v>
      </c>
      <c r="E4" s="352" t="s">
        <v>63</v>
      </c>
      <c r="F4" s="352" t="s">
        <v>64</v>
      </c>
      <c r="G4" s="352" t="s">
        <v>1372</v>
      </c>
      <c r="H4" s="354" t="s">
        <v>66</v>
      </c>
    </row>
    <row r="5" ht="24" customHeight="1" spans="1:8">
      <c r="A5" s="363" t="s">
        <v>1333</v>
      </c>
      <c r="B5" s="359">
        <v>859807</v>
      </c>
      <c r="C5" s="106">
        <f t="shared" ref="B5:F5" si="0">C6+C22</f>
        <v>525560</v>
      </c>
      <c r="D5" s="106">
        <f t="shared" si="0"/>
        <v>719751</v>
      </c>
      <c r="E5" s="106">
        <f t="shared" si="0"/>
        <v>724854</v>
      </c>
      <c r="F5" s="106">
        <f t="shared" si="0"/>
        <v>735748</v>
      </c>
      <c r="G5" s="357"/>
      <c r="H5" s="357"/>
    </row>
    <row r="6" ht="24" customHeight="1" spans="1:8">
      <c r="A6" s="364" t="s">
        <v>68</v>
      </c>
      <c r="B6" s="359">
        <v>510908</v>
      </c>
      <c r="C6" s="106">
        <v>488000</v>
      </c>
      <c r="D6" s="106">
        <f>D7+D8+D9+D11+D10+D12+D13+D14+D15+D16+D17+D18+D19+D20+D21</f>
        <v>452000</v>
      </c>
      <c r="E6" s="106">
        <f>E7+E8+E9+E11+E10+E12+E13+E14+E15+E16+E17+E18+E19+E20+E21</f>
        <v>452000</v>
      </c>
      <c r="F6" s="106">
        <f>SUM(F7:F21)</f>
        <v>462894</v>
      </c>
      <c r="G6" s="357">
        <f>IFERROR(F6/D6,"")</f>
        <v>1.0241017699115</v>
      </c>
      <c r="H6" s="357">
        <f t="shared" ref="H5:H29" si="1">IFERROR(F6/B6-1,"")</f>
        <v>-0.0939777807354749</v>
      </c>
    </row>
    <row r="7" s="342" customFormat="1" ht="24" customHeight="1" spans="1:8">
      <c r="A7" s="365" t="s">
        <v>1334</v>
      </c>
      <c r="B7" s="359"/>
      <c r="C7" s="106"/>
      <c r="D7" s="106"/>
      <c r="E7" s="106"/>
      <c r="F7" s="106"/>
      <c r="G7" s="357" t="str">
        <f t="shared" ref="G7:G21" si="2">IFERROR(F7/D7,"")</f>
        <v/>
      </c>
      <c r="H7" s="357" t="str">
        <f t="shared" si="1"/>
        <v/>
      </c>
    </row>
    <row r="8" s="342" customFormat="1" ht="24" customHeight="1" spans="1:8">
      <c r="A8" s="366" t="s">
        <v>1335</v>
      </c>
      <c r="B8" s="359"/>
      <c r="C8" s="106"/>
      <c r="D8" s="106"/>
      <c r="E8" s="106"/>
      <c r="F8" s="106"/>
      <c r="G8" s="357" t="str">
        <f t="shared" si="2"/>
        <v/>
      </c>
      <c r="H8" s="357" t="str">
        <f t="shared" si="1"/>
        <v/>
      </c>
    </row>
    <row r="9" s="342" customFormat="1" ht="37.5" spans="1:8">
      <c r="A9" s="367" t="s">
        <v>1336</v>
      </c>
      <c r="B9" s="359"/>
      <c r="C9" s="106"/>
      <c r="D9" s="106"/>
      <c r="E9" s="106"/>
      <c r="F9" s="106"/>
      <c r="G9" s="357" t="str">
        <f t="shared" si="2"/>
        <v/>
      </c>
      <c r="H9" s="357" t="str">
        <f t="shared" si="1"/>
        <v/>
      </c>
    </row>
    <row r="10" s="342" customFormat="1" ht="24" customHeight="1" spans="1:8">
      <c r="A10" s="157" t="s">
        <v>1337</v>
      </c>
      <c r="B10" s="359"/>
      <c r="C10" s="106"/>
      <c r="D10" s="106"/>
      <c r="E10" s="106"/>
      <c r="F10" s="106"/>
      <c r="G10" s="357" t="str">
        <f t="shared" si="2"/>
        <v/>
      </c>
      <c r="H10" s="357" t="str">
        <f t="shared" si="1"/>
        <v/>
      </c>
    </row>
    <row r="11" s="342" customFormat="1" ht="24" customHeight="1" spans="1:8">
      <c r="A11" s="157" t="s">
        <v>1338</v>
      </c>
      <c r="B11" s="359">
        <v>2314</v>
      </c>
      <c r="C11" s="106">
        <v>2500</v>
      </c>
      <c r="D11" s="106">
        <v>2500</v>
      </c>
      <c r="E11" s="106">
        <v>2500</v>
      </c>
      <c r="F11" s="106"/>
      <c r="G11" s="357">
        <f t="shared" si="2"/>
        <v>0</v>
      </c>
      <c r="H11" s="357">
        <f t="shared" si="1"/>
        <v>-1</v>
      </c>
    </row>
    <row r="12" s="342" customFormat="1" ht="24" customHeight="1" spans="1:8">
      <c r="A12" s="157" t="s">
        <v>1339</v>
      </c>
      <c r="B12" s="359">
        <v>1750</v>
      </c>
      <c r="C12" s="106">
        <v>1500</v>
      </c>
      <c r="D12" s="106">
        <v>1500</v>
      </c>
      <c r="E12" s="106">
        <v>1500</v>
      </c>
      <c r="F12" s="106">
        <v>568</v>
      </c>
      <c r="G12" s="357">
        <f t="shared" si="2"/>
        <v>0.378666666666667</v>
      </c>
      <c r="H12" s="357">
        <f t="shared" si="1"/>
        <v>-0.675428571428571</v>
      </c>
    </row>
    <row r="13" s="342" customFormat="1" ht="24" customHeight="1" spans="1:8">
      <c r="A13" s="368" t="s">
        <v>1340</v>
      </c>
      <c r="B13" s="369">
        <v>122110</v>
      </c>
      <c r="C13" s="106">
        <v>291000</v>
      </c>
      <c r="D13" s="106">
        <v>377000</v>
      </c>
      <c r="E13" s="106">
        <v>377000</v>
      </c>
      <c r="F13" s="106">
        <v>104311</v>
      </c>
      <c r="G13" s="357">
        <f t="shared" si="2"/>
        <v>0.27668700265252</v>
      </c>
      <c r="H13" s="357">
        <f t="shared" si="1"/>
        <v>-0.145762017852756</v>
      </c>
    </row>
    <row r="14" s="342" customFormat="1" ht="24" customHeight="1" spans="1:8">
      <c r="A14" s="368" t="s">
        <v>1341</v>
      </c>
      <c r="B14" s="369"/>
      <c r="C14" s="106"/>
      <c r="D14" s="106"/>
      <c r="E14" s="106"/>
      <c r="F14" s="106"/>
      <c r="G14" s="357" t="str">
        <f t="shared" si="2"/>
        <v/>
      </c>
      <c r="H14" s="357" t="str">
        <f t="shared" si="1"/>
        <v/>
      </c>
    </row>
    <row r="15" s="342" customFormat="1" ht="24" customHeight="1" spans="1:8">
      <c r="A15" s="368" t="s">
        <v>1342</v>
      </c>
      <c r="B15" s="369"/>
      <c r="C15" s="106"/>
      <c r="D15" s="106"/>
      <c r="E15" s="106"/>
      <c r="F15" s="106"/>
      <c r="G15" s="357" t="str">
        <f t="shared" si="2"/>
        <v/>
      </c>
      <c r="H15" s="357" t="str">
        <f t="shared" si="1"/>
        <v/>
      </c>
    </row>
    <row r="16" s="342" customFormat="1" ht="24" customHeight="1" spans="1:8">
      <c r="A16" s="368" t="s">
        <v>1343</v>
      </c>
      <c r="B16" s="369"/>
      <c r="C16" s="106"/>
      <c r="D16" s="106"/>
      <c r="E16" s="106"/>
      <c r="F16" s="106"/>
      <c r="G16" s="357" t="str">
        <f t="shared" si="2"/>
        <v/>
      </c>
      <c r="H16" s="357" t="str">
        <f t="shared" si="1"/>
        <v/>
      </c>
    </row>
    <row r="17" s="342" customFormat="1" ht="24" customHeight="1" spans="1:8">
      <c r="A17" s="139" t="s">
        <v>1344</v>
      </c>
      <c r="B17" s="369"/>
      <c r="C17" s="106"/>
      <c r="D17" s="106"/>
      <c r="E17" s="106"/>
      <c r="F17" s="106">
        <v>2990</v>
      </c>
      <c r="G17" s="357" t="str">
        <f t="shared" si="2"/>
        <v/>
      </c>
      <c r="H17" s="357" t="str">
        <f t="shared" si="1"/>
        <v/>
      </c>
    </row>
    <row r="18" s="342" customFormat="1" ht="37.5" spans="1:8">
      <c r="A18" s="370" t="s">
        <v>1345</v>
      </c>
      <c r="B18" s="369"/>
      <c r="C18" s="106"/>
      <c r="D18" s="106"/>
      <c r="E18" s="106"/>
      <c r="F18" s="106"/>
      <c r="G18" s="357" t="str">
        <f t="shared" si="2"/>
        <v/>
      </c>
      <c r="H18" s="357" t="str">
        <f t="shared" si="1"/>
        <v/>
      </c>
    </row>
    <row r="19" s="342" customFormat="1" ht="24" customHeight="1" spans="1:8">
      <c r="A19" s="139" t="s">
        <v>1346</v>
      </c>
      <c r="B19" s="369">
        <v>36306</v>
      </c>
      <c r="C19" s="106">
        <v>43000</v>
      </c>
      <c r="D19" s="106">
        <v>20000</v>
      </c>
      <c r="E19" s="106">
        <v>20000</v>
      </c>
      <c r="F19" s="106">
        <v>17625</v>
      </c>
      <c r="G19" s="357">
        <f t="shared" si="2"/>
        <v>0.88125</v>
      </c>
      <c r="H19" s="357">
        <f t="shared" si="1"/>
        <v>-0.514543050735416</v>
      </c>
    </row>
    <row r="20" s="342" customFormat="1" ht="24" customHeight="1" spans="1:8">
      <c r="A20" s="371" t="s">
        <v>1347</v>
      </c>
      <c r="B20" s="369">
        <v>348428</v>
      </c>
      <c r="C20" s="106">
        <v>150000</v>
      </c>
      <c r="D20" s="106">
        <f>24000+16000</f>
        <v>40000</v>
      </c>
      <c r="E20" s="106">
        <f>24000+16000</f>
        <v>40000</v>
      </c>
      <c r="F20" s="106">
        <v>329551</v>
      </c>
      <c r="G20" s="357">
        <f t="shared" si="2"/>
        <v>8.238775</v>
      </c>
      <c r="H20" s="357">
        <f t="shared" si="1"/>
        <v>-0.0541776206275041</v>
      </c>
    </row>
    <row r="21" s="342" customFormat="1" ht="24" customHeight="1" spans="1:8">
      <c r="A21" s="135" t="s">
        <v>1348</v>
      </c>
      <c r="B21" s="369"/>
      <c r="C21" s="106"/>
      <c r="D21" s="106">
        <v>11000</v>
      </c>
      <c r="E21" s="106">
        <v>11000</v>
      </c>
      <c r="F21" s="106">
        <v>7849</v>
      </c>
      <c r="G21" s="357">
        <f t="shared" si="2"/>
        <v>0.713545454545455</v>
      </c>
      <c r="H21" s="357" t="str">
        <f t="shared" si="1"/>
        <v/>
      </c>
    </row>
    <row r="22" ht="24" customHeight="1" spans="1:8">
      <c r="A22" s="364" t="s">
        <v>89</v>
      </c>
      <c r="B22" s="369">
        <v>348899</v>
      </c>
      <c r="C22" s="106">
        <f t="shared" ref="B22:E22" si="3">C23+C24+C25+C28</f>
        <v>37560</v>
      </c>
      <c r="D22" s="106">
        <f t="shared" si="3"/>
        <v>267751</v>
      </c>
      <c r="E22" s="106">
        <f t="shared" si="3"/>
        <v>272854</v>
      </c>
      <c r="F22" s="106">
        <f t="shared" ref="F22" si="4">F23+F24+F25+F28</f>
        <v>272854</v>
      </c>
      <c r="G22" s="357"/>
      <c r="H22" s="357"/>
    </row>
    <row r="23" s="342" customFormat="1" ht="24" customHeight="1" spans="1:8">
      <c r="A23" s="371" t="s">
        <v>90</v>
      </c>
      <c r="B23" s="369">
        <v>10424</v>
      </c>
      <c r="C23" s="106">
        <v>4581</v>
      </c>
      <c r="D23" s="106">
        <v>4581</v>
      </c>
      <c r="E23" s="106">
        <v>9684</v>
      </c>
      <c r="F23" s="106">
        <v>9684</v>
      </c>
      <c r="G23" s="357"/>
      <c r="H23" s="357"/>
    </row>
    <row r="24" s="342" customFormat="1" ht="24" customHeight="1" spans="1:8">
      <c r="A24" s="371" t="s">
        <v>91</v>
      </c>
      <c r="B24" s="369"/>
      <c r="C24" s="106"/>
      <c r="D24" s="106">
        <v>0</v>
      </c>
      <c r="E24" s="106"/>
      <c r="F24" s="106"/>
      <c r="G24" s="357"/>
      <c r="H24" s="357"/>
    </row>
    <row r="25" s="342" customFormat="1" ht="24" customHeight="1" spans="1:8">
      <c r="A25" s="372" t="s">
        <v>1373</v>
      </c>
      <c r="B25" s="369">
        <v>307400</v>
      </c>
      <c r="C25" s="106">
        <v>15000</v>
      </c>
      <c r="D25" s="106">
        <v>245000</v>
      </c>
      <c r="E25" s="106">
        <v>245000</v>
      </c>
      <c r="F25" s="106">
        <v>245000</v>
      </c>
      <c r="G25" s="357"/>
      <c r="H25" s="357"/>
    </row>
    <row r="26" s="342" customFormat="1" ht="37.5" spans="1:8">
      <c r="A26" s="373" t="s">
        <v>1350</v>
      </c>
      <c r="B26" s="369">
        <v>180000</v>
      </c>
      <c r="C26" s="106"/>
      <c r="D26" s="106">
        <v>230000</v>
      </c>
      <c r="E26" s="106">
        <v>230000</v>
      </c>
      <c r="F26" s="106">
        <v>230000</v>
      </c>
      <c r="G26" s="357"/>
      <c r="H26" s="357"/>
    </row>
    <row r="27" s="342" customFormat="1" ht="37.5" spans="1:8">
      <c r="A27" s="373" t="s">
        <v>1351</v>
      </c>
      <c r="B27" s="369">
        <v>127400</v>
      </c>
      <c r="C27" s="106">
        <v>15000</v>
      </c>
      <c r="D27" s="106">
        <v>15000</v>
      </c>
      <c r="E27" s="106">
        <v>15000</v>
      </c>
      <c r="F27" s="106">
        <v>15000</v>
      </c>
      <c r="G27" s="357"/>
      <c r="H27" s="357"/>
    </row>
    <row r="28" s="342" customFormat="1" ht="24" customHeight="1" spans="1:8">
      <c r="A28" s="371" t="s">
        <v>1374</v>
      </c>
      <c r="B28" s="369">
        <v>31075</v>
      </c>
      <c r="C28" s="106">
        <v>17979</v>
      </c>
      <c r="D28" s="106">
        <v>18170</v>
      </c>
      <c r="E28" s="106">
        <v>18170</v>
      </c>
      <c r="F28" s="106">
        <v>18170</v>
      </c>
      <c r="G28" s="357"/>
      <c r="H28" s="357"/>
    </row>
    <row r="29" s="342" customFormat="1" ht="37.5" customHeight="1" spans="1:8">
      <c r="A29" s="340" t="s">
        <v>1353</v>
      </c>
      <c r="B29" s="340"/>
      <c r="C29" s="340"/>
      <c r="D29" s="340"/>
      <c r="E29" s="340"/>
      <c r="F29" s="340"/>
      <c r="G29" s="340"/>
      <c r="H29" s="340"/>
    </row>
    <row r="30" ht="20.1" customHeight="1" spans="8:8">
      <c r="H30" s="346"/>
    </row>
    <row r="31" ht="20.1" customHeight="1" spans="8:8">
      <c r="H31" s="346"/>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343" customFormat="1" ht="20.1" customHeight="1" spans="3:8">
      <c r="C51" s="345"/>
      <c r="D51" s="345"/>
      <c r="E51" s="345"/>
      <c r="F51" s="345"/>
      <c r="G51" s="345"/>
      <c r="H51" s="345"/>
    </row>
    <row r="52" s="343" customFormat="1" ht="20.1" customHeight="1" spans="3:8">
      <c r="C52" s="345"/>
      <c r="D52" s="345"/>
      <c r="E52" s="345"/>
      <c r="F52" s="345"/>
      <c r="G52" s="345"/>
      <c r="H52" s="345"/>
    </row>
    <row r="53" s="343" customFormat="1" ht="20.1" customHeight="1" spans="3:8">
      <c r="C53" s="345"/>
      <c r="D53" s="345"/>
      <c r="E53" s="345"/>
      <c r="F53" s="345"/>
      <c r="G53" s="345"/>
      <c r="H53" s="345"/>
    </row>
    <row r="54" s="343" customFormat="1" ht="20.1" customHeight="1" spans="3:8">
      <c r="C54" s="345"/>
      <c r="D54" s="345"/>
      <c r="E54" s="345"/>
      <c r="F54" s="345"/>
      <c r="G54" s="345"/>
      <c r="H54" s="345"/>
    </row>
    <row r="55" s="343" customFormat="1" ht="20.1" customHeight="1" spans="3:8">
      <c r="C55" s="345"/>
      <c r="D55" s="345"/>
      <c r="E55" s="345"/>
      <c r="F55" s="345"/>
      <c r="G55" s="345"/>
      <c r="H55" s="345"/>
    </row>
    <row r="56" s="343" customFormat="1" ht="20.1" customHeight="1" spans="3:8">
      <c r="C56" s="345"/>
      <c r="D56" s="345"/>
      <c r="E56" s="345"/>
      <c r="F56" s="345"/>
      <c r="G56" s="345"/>
      <c r="H56" s="345"/>
    </row>
    <row r="57" s="343" customFormat="1" ht="20.1" customHeight="1" spans="3:8">
      <c r="C57" s="345"/>
      <c r="D57" s="345"/>
      <c r="E57" s="345"/>
      <c r="F57" s="345"/>
      <c r="G57" s="345"/>
      <c r="H57" s="345"/>
    </row>
  </sheetData>
  <mergeCells count="2">
    <mergeCell ref="A2:H2"/>
    <mergeCell ref="A29:H29"/>
  </mergeCells>
  <printOptions horizontalCentered="1"/>
  <pageMargins left="1.00347222222222" right="1.00347222222222" top="1.37777777777778" bottom="1.14166666666667" header="0.590277777777778" footer="0.786805555555556"/>
  <pageSetup paperSize="9" scale="77" fitToHeight="0" orientation="portrait" blackAndWhite="1" errors="blank"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92D050"/>
    <pageSetUpPr fitToPage="1"/>
  </sheetPr>
  <dimension ref="A1:H25"/>
  <sheetViews>
    <sheetView showZeros="0" topLeftCell="A2" workbookViewId="0">
      <selection activeCell="H16" sqref="H16"/>
    </sheetView>
  </sheetViews>
  <sheetFormatPr defaultColWidth="9" defaultRowHeight="14.25" outlineLevelCol="7"/>
  <cols>
    <col min="1" max="1" width="36.775" style="344" customWidth="1"/>
    <col min="2" max="2" width="9.44166666666667" style="344" hidden="1" customWidth="1"/>
    <col min="3" max="4" width="13.125" style="345" customWidth="1"/>
    <col min="5" max="5" width="8.775" style="345" hidden="1" customWidth="1"/>
    <col min="6" max="8" width="13.125" style="345" customWidth="1"/>
    <col min="9" max="16374" width="9" style="346"/>
  </cols>
  <sheetData>
    <row r="1" ht="18" customHeight="1" spans="1:8">
      <c r="A1" s="171" t="s">
        <v>1375</v>
      </c>
      <c r="B1" s="171"/>
      <c r="C1" s="4"/>
      <c r="D1" s="4"/>
      <c r="E1" s="4"/>
      <c r="F1" s="4"/>
      <c r="G1" s="4"/>
      <c r="H1" s="4"/>
    </row>
    <row r="2" ht="33" customHeight="1" spans="1:8">
      <c r="A2" s="99" t="s">
        <v>1371</v>
      </c>
      <c r="B2" s="99"/>
      <c r="C2" s="99"/>
      <c r="D2" s="99"/>
      <c r="E2" s="99"/>
      <c r="F2" s="99"/>
      <c r="G2" s="99"/>
      <c r="H2" s="99"/>
    </row>
    <row r="3" s="341" customFormat="1" ht="21.9" customHeight="1" spans="1:8">
      <c r="A3" s="347"/>
      <c r="B3" s="348"/>
      <c r="C3" s="348"/>
      <c r="D3" s="348"/>
      <c r="E3" s="348"/>
      <c r="F3" s="348"/>
      <c r="G3" s="348"/>
      <c r="H3" s="349" t="s">
        <v>2</v>
      </c>
    </row>
    <row r="4" ht="66" customHeight="1" spans="1:8">
      <c r="A4" s="350" t="s">
        <v>147</v>
      </c>
      <c r="B4" s="351" t="s">
        <v>4</v>
      </c>
      <c r="C4" s="352" t="s">
        <v>61</v>
      </c>
      <c r="D4" s="352" t="s">
        <v>62</v>
      </c>
      <c r="E4" s="353" t="s">
        <v>63</v>
      </c>
      <c r="F4" s="352" t="s">
        <v>64</v>
      </c>
      <c r="G4" s="352" t="s">
        <v>65</v>
      </c>
      <c r="H4" s="354" t="s">
        <v>66</v>
      </c>
    </row>
    <row r="5" ht="27" customHeight="1" spans="1:8">
      <c r="A5" s="355" t="s">
        <v>1333</v>
      </c>
      <c r="B5" s="356">
        <v>859807.23</v>
      </c>
      <c r="C5" s="106">
        <f t="shared" ref="B5:F5" si="0">C6+C16</f>
        <v>525560</v>
      </c>
      <c r="D5" s="106">
        <f t="shared" si="0"/>
        <v>719751</v>
      </c>
      <c r="E5" s="106">
        <f t="shared" si="0"/>
        <v>740635.949964</v>
      </c>
      <c r="F5" s="106">
        <f t="shared" si="0"/>
        <v>735747.949964</v>
      </c>
      <c r="G5" s="357"/>
      <c r="H5" s="357"/>
    </row>
    <row r="6" ht="27" customHeight="1" spans="1:8">
      <c r="A6" s="358" t="s">
        <v>101</v>
      </c>
      <c r="B6" s="356">
        <v>442260.23</v>
      </c>
      <c r="C6" s="106">
        <f>SUM(C7:C15)+1</f>
        <v>275774</v>
      </c>
      <c r="D6" s="106">
        <f>SUM(D7:D15)</f>
        <v>539965</v>
      </c>
      <c r="E6" s="106">
        <f>SUM(E7:E15)</f>
        <v>538208.774712</v>
      </c>
      <c r="F6" s="106">
        <f>SUM(F7:F15)</f>
        <v>533320.774712</v>
      </c>
      <c r="G6" s="357">
        <f>IFERROR(F6/D6,"")</f>
        <v>0.987695081555286</v>
      </c>
      <c r="H6" s="357">
        <f t="shared" ref="H5:H23" si="1">IFERROR(F6/B6-1,"")</f>
        <v>0.205898108251787</v>
      </c>
    </row>
    <row r="7" s="342" customFormat="1" ht="27" customHeight="1" spans="1:8">
      <c r="A7" s="157" t="s">
        <v>1356</v>
      </c>
      <c r="B7" s="356"/>
      <c r="C7" s="106"/>
      <c r="D7" s="106"/>
      <c r="E7" s="106"/>
      <c r="F7" s="106"/>
      <c r="G7" s="357" t="str">
        <f t="shared" ref="G7:G15" si="2">IFERROR(F7/D7,"")</f>
        <v/>
      </c>
      <c r="H7" s="357" t="str">
        <f t="shared" si="1"/>
        <v/>
      </c>
    </row>
    <row r="8" s="342" customFormat="1" ht="27" customHeight="1" spans="1:8">
      <c r="A8" s="157" t="s">
        <v>1357</v>
      </c>
      <c r="B8" s="356">
        <v>1571</v>
      </c>
      <c r="C8" s="106">
        <v>2966</v>
      </c>
      <c r="D8" s="106">
        <v>2966</v>
      </c>
      <c r="E8" s="106">
        <f>1970.220703+3536</f>
        <v>5506.220703</v>
      </c>
      <c r="F8" s="106">
        <v>1970.220703</v>
      </c>
      <c r="G8" s="357">
        <f t="shared" si="2"/>
        <v>0.664268611935266</v>
      </c>
      <c r="H8" s="357">
        <f t="shared" si="1"/>
        <v>0.25411884341184</v>
      </c>
    </row>
    <row r="9" s="342" customFormat="1" ht="35.1" customHeight="1" spans="1:8">
      <c r="A9" s="157" t="s">
        <v>1358</v>
      </c>
      <c r="B9" s="356">
        <v>234141</v>
      </c>
      <c r="C9" s="106">
        <v>239451</v>
      </c>
      <c r="D9" s="106">
        <v>273643</v>
      </c>
      <c r="E9" s="106">
        <f>77192.573958+600</f>
        <v>77792.573958</v>
      </c>
      <c r="F9" s="106">
        <v>77192.573958</v>
      </c>
      <c r="G9" s="357">
        <f t="shared" si="2"/>
        <v>0.282092266047368</v>
      </c>
      <c r="H9" s="357">
        <f t="shared" si="1"/>
        <v>-0.670315861134957</v>
      </c>
    </row>
    <row r="10" s="342" customFormat="1" ht="27" customHeight="1" spans="1:8">
      <c r="A10" s="157" t="s">
        <v>1359</v>
      </c>
      <c r="B10" s="356">
        <v>65</v>
      </c>
      <c r="C10" s="106">
        <v>52</v>
      </c>
      <c r="D10" s="106">
        <v>52</v>
      </c>
      <c r="E10" s="106">
        <v>32</v>
      </c>
      <c r="F10" s="106"/>
      <c r="G10" s="357">
        <f t="shared" si="2"/>
        <v>0</v>
      </c>
      <c r="H10" s="357">
        <f t="shared" si="1"/>
        <v>-1</v>
      </c>
    </row>
    <row r="11" s="342" customFormat="1" ht="27" customHeight="1" spans="1:8">
      <c r="A11" s="157" t="s">
        <v>1360</v>
      </c>
      <c r="B11" s="356"/>
      <c r="C11" s="106"/>
      <c r="D11" s="106">
        <v>0</v>
      </c>
      <c r="E11" s="106"/>
      <c r="F11" s="106"/>
      <c r="G11" s="357" t="str">
        <f t="shared" si="2"/>
        <v/>
      </c>
      <c r="H11" s="357" t="str">
        <f t="shared" si="1"/>
        <v/>
      </c>
    </row>
    <row r="12" s="342" customFormat="1" ht="27" customHeight="1" spans="1:8">
      <c r="A12" s="157" t="s">
        <v>1361</v>
      </c>
      <c r="B12" s="356">
        <v>183682</v>
      </c>
      <c r="C12" s="106">
        <v>5159</v>
      </c>
      <c r="D12" s="106">
        <v>235159</v>
      </c>
      <c r="E12" s="106">
        <f>422439.814259+720</f>
        <v>423159.814259</v>
      </c>
      <c r="F12" s="106">
        <v>422439.814259</v>
      </c>
      <c r="G12" s="357">
        <f t="shared" si="2"/>
        <v>1.79640079375656</v>
      </c>
      <c r="H12" s="357">
        <f t="shared" si="1"/>
        <v>1.29984328491088</v>
      </c>
    </row>
    <row r="13" s="342" customFormat="1" ht="27" customHeight="1" spans="1:8">
      <c r="A13" s="157" t="s">
        <v>1362</v>
      </c>
      <c r="B13" s="356">
        <v>22350.23</v>
      </c>
      <c r="C13" s="106">
        <v>28143</v>
      </c>
      <c r="D13" s="106">
        <v>28143</v>
      </c>
      <c r="E13" s="106">
        <v>31715.83</v>
      </c>
      <c r="F13" s="106">
        <v>31715.83</v>
      </c>
      <c r="G13" s="357">
        <f t="shared" si="2"/>
        <v>1.12695270582383</v>
      </c>
      <c r="H13" s="357">
        <f t="shared" si="1"/>
        <v>0.419038193342977</v>
      </c>
    </row>
    <row r="14" s="342" customFormat="1" ht="27" customHeight="1" spans="1:8">
      <c r="A14" s="157" t="s">
        <v>1363</v>
      </c>
      <c r="B14" s="356">
        <v>8</v>
      </c>
      <c r="C14" s="106">
        <v>2</v>
      </c>
      <c r="D14" s="106">
        <v>2</v>
      </c>
      <c r="E14" s="106">
        <v>2.335792</v>
      </c>
      <c r="F14" s="106">
        <v>2.335792</v>
      </c>
      <c r="G14" s="357">
        <f t="shared" si="2"/>
        <v>1.167896</v>
      </c>
      <c r="H14" s="357">
        <f t="shared" si="1"/>
        <v>-0.708026</v>
      </c>
    </row>
    <row r="15" s="342" customFormat="1" ht="27" customHeight="1" spans="1:8">
      <c r="A15" s="157" t="s">
        <v>1364</v>
      </c>
      <c r="B15" s="356">
        <v>442</v>
      </c>
      <c r="C15" s="106"/>
      <c r="D15" s="106"/>
      <c r="E15" s="106"/>
      <c r="F15" s="106"/>
      <c r="G15" s="357" t="str">
        <f t="shared" si="2"/>
        <v/>
      </c>
      <c r="H15" s="357"/>
    </row>
    <row r="16" ht="27" customHeight="1" spans="1:8">
      <c r="A16" s="358" t="s">
        <v>127</v>
      </c>
      <c r="B16" s="356">
        <v>417547</v>
      </c>
      <c r="C16" s="106">
        <f t="shared" ref="B16:F16" si="3">C17+C18+C19+C20+C23</f>
        <v>249786</v>
      </c>
      <c r="D16" s="106">
        <f t="shared" si="3"/>
        <v>179786</v>
      </c>
      <c r="E16" s="106">
        <f t="shared" si="3"/>
        <v>202427.175252</v>
      </c>
      <c r="F16" s="106">
        <f t="shared" si="3"/>
        <v>202427.175252</v>
      </c>
      <c r="G16" s="357"/>
      <c r="H16" s="357"/>
    </row>
    <row r="17" s="342" customFormat="1" ht="27" customHeight="1" spans="1:8">
      <c r="A17" s="135" t="s">
        <v>1376</v>
      </c>
      <c r="B17" s="359">
        <v>62057</v>
      </c>
      <c r="C17" s="106">
        <v>3678</v>
      </c>
      <c r="D17" s="106">
        <v>3678</v>
      </c>
      <c r="E17" s="106">
        <v>14830.175252</v>
      </c>
      <c r="F17" s="106">
        <v>14830.175252</v>
      </c>
      <c r="G17" s="357"/>
      <c r="H17" s="357"/>
    </row>
    <row r="18" s="342" customFormat="1" ht="27" customHeight="1" spans="1:8">
      <c r="A18" s="360" t="s">
        <v>1377</v>
      </c>
      <c r="B18" s="356">
        <v>5111</v>
      </c>
      <c r="C18" s="106">
        <v>11108</v>
      </c>
      <c r="D18" s="106">
        <v>21108</v>
      </c>
      <c r="E18" s="106">
        <v>5495</v>
      </c>
      <c r="F18" s="106">
        <v>5495</v>
      </c>
      <c r="G18" s="357"/>
      <c r="H18" s="357"/>
    </row>
    <row r="19" s="342" customFormat="1" ht="27" customHeight="1" spans="1:8">
      <c r="A19" s="139" t="s">
        <v>1378</v>
      </c>
      <c r="B19" s="356">
        <v>200000</v>
      </c>
      <c r="C19" s="106">
        <v>220000</v>
      </c>
      <c r="D19" s="106">
        <v>140000</v>
      </c>
      <c r="E19" s="106">
        <v>160000</v>
      </c>
      <c r="F19" s="106">
        <v>160000</v>
      </c>
      <c r="G19" s="357"/>
      <c r="H19" s="357"/>
    </row>
    <row r="20" s="342" customFormat="1" ht="27" customHeight="1" spans="1:8">
      <c r="A20" s="142" t="s">
        <v>1379</v>
      </c>
      <c r="B20" s="356">
        <v>132400</v>
      </c>
      <c r="C20" s="106">
        <v>15000</v>
      </c>
      <c r="D20" s="106">
        <v>15000</v>
      </c>
      <c r="E20" s="106">
        <v>15000</v>
      </c>
      <c r="F20" s="106">
        <v>15000</v>
      </c>
      <c r="G20" s="357"/>
      <c r="H20" s="357"/>
    </row>
    <row r="21" s="342" customFormat="1" ht="37.5" spans="1:8">
      <c r="A21" s="144" t="s">
        <v>1367</v>
      </c>
      <c r="B21" s="356">
        <v>127400</v>
      </c>
      <c r="C21" s="106">
        <v>15000</v>
      </c>
      <c r="D21" s="106">
        <v>15000</v>
      </c>
      <c r="E21" s="106">
        <v>15000</v>
      </c>
      <c r="F21" s="106">
        <v>15000</v>
      </c>
      <c r="G21" s="357"/>
      <c r="H21" s="357"/>
    </row>
    <row r="22" s="342" customFormat="1" ht="35.1" customHeight="1" spans="1:8">
      <c r="A22" s="142" t="s">
        <v>1368</v>
      </c>
      <c r="B22" s="356">
        <v>5000</v>
      </c>
      <c r="C22" s="106"/>
      <c r="D22" s="106"/>
      <c r="E22" s="106"/>
      <c r="F22" s="106"/>
      <c r="G22" s="357"/>
      <c r="H22" s="357"/>
    </row>
    <row r="23" s="342" customFormat="1" ht="27" customHeight="1" spans="1:8">
      <c r="A23" s="139" t="s">
        <v>135</v>
      </c>
      <c r="B23" s="361">
        <v>17979</v>
      </c>
      <c r="C23" s="106"/>
      <c r="D23" s="106"/>
      <c r="E23" s="106">
        <v>7102</v>
      </c>
      <c r="F23" s="106">
        <v>7102</v>
      </c>
      <c r="G23" s="357"/>
      <c r="H23" s="357"/>
    </row>
    <row r="24" s="342" customFormat="1" ht="44.1" customHeight="1" spans="1:8">
      <c r="A24" s="362" t="s">
        <v>1353</v>
      </c>
      <c r="B24" s="362"/>
      <c r="C24" s="362"/>
      <c r="D24" s="362"/>
      <c r="E24" s="362"/>
      <c r="F24" s="362"/>
      <c r="G24" s="362"/>
      <c r="H24" s="362"/>
    </row>
    <row r="25" s="343" customFormat="1" ht="20.1" customHeight="1" spans="1:8">
      <c r="A25" s="344"/>
      <c r="B25" s="344"/>
      <c r="C25" s="345"/>
      <c r="D25" s="345"/>
      <c r="E25" s="345"/>
      <c r="F25" s="345"/>
      <c r="G25" s="345"/>
      <c r="H25" s="345"/>
    </row>
  </sheetData>
  <mergeCells count="2">
    <mergeCell ref="A2:H2"/>
    <mergeCell ref="A24:H24"/>
  </mergeCells>
  <printOptions horizontalCentered="1"/>
  <pageMargins left="1.00347222222222" right="1.00347222222222" top="1.37777777777778" bottom="1.14166666666667" header="0.590277777777778" footer="0.786805555555556"/>
  <pageSetup paperSize="9" scale="73" fitToHeight="0" orientation="portrait" blackAndWhite="1" errors="blank" horizont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6">
    <tabColor rgb="FF00FF00"/>
    <pageSetUpPr fitToPage="1"/>
  </sheetPr>
  <dimension ref="A1:F292"/>
  <sheetViews>
    <sheetView topLeftCell="C1" workbookViewId="0">
      <selection activeCell="H212" sqref="H212"/>
    </sheetView>
  </sheetViews>
  <sheetFormatPr defaultColWidth="9" defaultRowHeight="14.25" outlineLevelCol="5"/>
  <cols>
    <col min="1" max="1" width="5.88333333333333" style="325" hidden="1" customWidth="1"/>
    <col min="2" max="2" width="10.4416666666667" style="325" hidden="1" customWidth="1"/>
    <col min="3" max="3" width="66.625" style="326" customWidth="1"/>
    <col min="4" max="4" width="3.25" style="326" hidden="1" customWidth="1"/>
    <col min="5" max="5" width="20.625" style="326" customWidth="1"/>
    <col min="6" max="16384" width="9" style="325"/>
  </cols>
  <sheetData>
    <row r="1" ht="21" customHeight="1" spans="3:5">
      <c r="C1" s="327" t="s">
        <v>1380</v>
      </c>
      <c r="D1" s="327"/>
      <c r="E1" s="327"/>
    </row>
    <row r="2" ht="27" spans="3:6">
      <c r="C2" s="328" t="s">
        <v>1381</v>
      </c>
      <c r="D2" s="328"/>
      <c r="E2" s="328"/>
      <c r="F2" s="329"/>
    </row>
    <row r="3" ht="24" customHeight="1" spans="3:5">
      <c r="C3" s="330"/>
      <c r="D3" s="331"/>
      <c r="E3" s="332" t="s">
        <v>2</v>
      </c>
    </row>
    <row r="4" ht="21" customHeight="1" spans="1:5">
      <c r="A4" s="325" t="s">
        <v>145</v>
      </c>
      <c r="B4" s="325" t="s">
        <v>146</v>
      </c>
      <c r="C4" s="333" t="s">
        <v>147</v>
      </c>
      <c r="D4" s="334" t="s">
        <v>1382</v>
      </c>
      <c r="E4" s="335" t="s">
        <v>64</v>
      </c>
    </row>
    <row r="5" ht="21" customHeight="1" spans="3:5">
      <c r="C5" s="336" t="s">
        <v>101</v>
      </c>
      <c r="D5" s="337">
        <v>442260</v>
      </c>
      <c r="E5" s="338">
        <v>533320.774712</v>
      </c>
    </row>
    <row r="6" ht="21" hidden="1" customHeight="1" spans="1:5">
      <c r="A6" s="339">
        <f t="shared" ref="A6:A69" si="0">LEN(B6)</f>
        <v>3</v>
      </c>
      <c r="B6" s="120">
        <v>206</v>
      </c>
      <c r="C6" s="121" t="s">
        <v>429</v>
      </c>
      <c r="D6" s="337"/>
      <c r="E6" s="337"/>
    </row>
    <row r="7" ht="21" hidden="1" customHeight="1" spans="1:5">
      <c r="A7" s="339">
        <f t="shared" si="0"/>
        <v>5</v>
      </c>
      <c r="B7" s="120">
        <v>20610</v>
      </c>
      <c r="C7" s="121" t="s">
        <v>1383</v>
      </c>
      <c r="D7" s="337"/>
      <c r="E7" s="337"/>
    </row>
    <row r="8" ht="21" hidden="1" customHeight="1" spans="1:5">
      <c r="A8" s="339">
        <f t="shared" si="0"/>
        <v>7</v>
      </c>
      <c r="B8" s="120">
        <v>2061001</v>
      </c>
      <c r="C8" s="123" t="s">
        <v>1384</v>
      </c>
      <c r="D8" s="337"/>
      <c r="E8" s="337"/>
    </row>
    <row r="9" ht="21" hidden="1" customHeight="1" spans="1:5">
      <c r="A9" s="339">
        <f t="shared" si="0"/>
        <v>7</v>
      </c>
      <c r="B9" s="120">
        <v>2061002</v>
      </c>
      <c r="C9" s="123" t="s">
        <v>1385</v>
      </c>
      <c r="D9" s="337"/>
      <c r="E9" s="337"/>
    </row>
    <row r="10" ht="21" hidden="1" customHeight="1" spans="1:5">
      <c r="A10" s="339">
        <f t="shared" si="0"/>
        <v>7</v>
      </c>
      <c r="B10" s="120">
        <v>2061003</v>
      </c>
      <c r="C10" s="123" t="s">
        <v>1386</v>
      </c>
      <c r="D10" s="337"/>
      <c r="E10" s="337"/>
    </row>
    <row r="11" ht="21" hidden="1" customHeight="1" spans="1:5">
      <c r="A11" s="339">
        <f t="shared" si="0"/>
        <v>7</v>
      </c>
      <c r="B11" s="120">
        <v>2061004</v>
      </c>
      <c r="C11" s="123" t="s">
        <v>1387</v>
      </c>
      <c r="D11" s="337"/>
      <c r="E11" s="337"/>
    </row>
    <row r="12" ht="21" hidden="1" customHeight="1" spans="1:5">
      <c r="A12" s="339">
        <f t="shared" si="0"/>
        <v>7</v>
      </c>
      <c r="B12" s="120">
        <v>2061005</v>
      </c>
      <c r="C12" s="123" t="s">
        <v>1388</v>
      </c>
      <c r="D12" s="337"/>
      <c r="E12" s="337"/>
    </row>
    <row r="13" ht="21" hidden="1" customHeight="1" spans="1:5">
      <c r="A13" s="339">
        <f t="shared" si="0"/>
        <v>7</v>
      </c>
      <c r="B13" s="120">
        <v>2061099</v>
      </c>
      <c r="C13" s="123" t="s">
        <v>1389</v>
      </c>
      <c r="D13" s="337"/>
      <c r="E13" s="337"/>
    </row>
    <row r="14" ht="21" hidden="1" customHeight="1" spans="1:5">
      <c r="A14" s="339">
        <f t="shared" si="0"/>
        <v>3</v>
      </c>
      <c r="B14" s="120">
        <v>207</v>
      </c>
      <c r="C14" s="121" t="s">
        <v>478</v>
      </c>
      <c r="D14" s="337"/>
      <c r="E14" s="337"/>
    </row>
    <row r="15" ht="21" hidden="1" customHeight="1" spans="1:5">
      <c r="A15" s="339">
        <f t="shared" si="0"/>
        <v>5</v>
      </c>
      <c r="B15" s="120">
        <v>20707</v>
      </c>
      <c r="C15" s="121" t="s">
        <v>1390</v>
      </c>
      <c r="D15" s="337"/>
      <c r="E15" s="337"/>
    </row>
    <row r="16" ht="21" hidden="1" customHeight="1" spans="1:5">
      <c r="A16" s="339">
        <f t="shared" si="0"/>
        <v>7</v>
      </c>
      <c r="B16" s="120">
        <v>2070701</v>
      </c>
      <c r="C16" s="123" t="s">
        <v>1391</v>
      </c>
      <c r="D16" s="337"/>
      <c r="E16" s="337"/>
    </row>
    <row r="17" ht="21" hidden="1" customHeight="1" spans="1:5">
      <c r="A17" s="339">
        <f t="shared" si="0"/>
        <v>7</v>
      </c>
      <c r="B17" s="120">
        <v>2070702</v>
      </c>
      <c r="C17" s="123" t="s">
        <v>1392</v>
      </c>
      <c r="D17" s="337"/>
      <c r="E17" s="337"/>
    </row>
    <row r="18" ht="21" hidden="1" customHeight="1" spans="1:5">
      <c r="A18" s="339">
        <f t="shared" si="0"/>
        <v>7</v>
      </c>
      <c r="B18" s="120">
        <v>2070703</v>
      </c>
      <c r="C18" s="123" t="s">
        <v>1393</v>
      </c>
      <c r="D18" s="337"/>
      <c r="E18" s="337"/>
    </row>
    <row r="19" ht="21" hidden="1" customHeight="1" spans="1:5">
      <c r="A19" s="339">
        <f t="shared" si="0"/>
        <v>7</v>
      </c>
      <c r="B19" s="120">
        <v>2070704</v>
      </c>
      <c r="C19" s="123" t="s">
        <v>1394</v>
      </c>
      <c r="D19" s="337"/>
      <c r="E19" s="337"/>
    </row>
    <row r="20" ht="21" hidden="1" customHeight="1" spans="1:5">
      <c r="A20" s="339">
        <f t="shared" si="0"/>
        <v>7</v>
      </c>
      <c r="B20" s="120">
        <v>2070799</v>
      </c>
      <c r="C20" s="123" t="s">
        <v>1395</v>
      </c>
      <c r="D20" s="337"/>
      <c r="E20" s="337"/>
    </row>
    <row r="21" ht="21" hidden="1" customHeight="1" spans="1:5">
      <c r="A21" s="339">
        <f t="shared" si="0"/>
        <v>5</v>
      </c>
      <c r="B21" s="120">
        <v>20709</v>
      </c>
      <c r="C21" s="121" t="s">
        <v>1396</v>
      </c>
      <c r="D21" s="337"/>
      <c r="E21" s="337"/>
    </row>
    <row r="22" ht="21" hidden="1" customHeight="1" spans="1:5">
      <c r="A22" s="339">
        <f t="shared" si="0"/>
        <v>7</v>
      </c>
      <c r="B22" s="120">
        <v>2070901</v>
      </c>
      <c r="C22" s="123" t="s">
        <v>1397</v>
      </c>
      <c r="D22" s="337"/>
      <c r="E22" s="337"/>
    </row>
    <row r="23" ht="21" hidden="1" customHeight="1" spans="1:5">
      <c r="A23" s="339">
        <f t="shared" si="0"/>
        <v>7</v>
      </c>
      <c r="B23" s="120">
        <v>2070902</v>
      </c>
      <c r="C23" s="123" t="s">
        <v>1398</v>
      </c>
      <c r="D23" s="337"/>
      <c r="E23" s="337"/>
    </row>
    <row r="24" ht="21" hidden="1" customHeight="1" spans="1:5">
      <c r="A24" s="339">
        <f t="shared" si="0"/>
        <v>7</v>
      </c>
      <c r="B24" s="120">
        <v>2070903</v>
      </c>
      <c r="C24" s="123" t="s">
        <v>1399</v>
      </c>
      <c r="D24" s="337"/>
      <c r="E24" s="337"/>
    </row>
    <row r="25" ht="21" hidden="1" customHeight="1" spans="1:5">
      <c r="A25" s="339">
        <f t="shared" si="0"/>
        <v>7</v>
      </c>
      <c r="B25" s="120">
        <v>2070904</v>
      </c>
      <c r="C25" s="123" t="s">
        <v>1400</v>
      </c>
      <c r="D25" s="337"/>
      <c r="E25" s="337"/>
    </row>
    <row r="26" ht="21" hidden="1" customHeight="1" spans="1:5">
      <c r="A26" s="339">
        <f t="shared" si="0"/>
        <v>7</v>
      </c>
      <c r="B26" s="120">
        <v>2070999</v>
      </c>
      <c r="C26" s="123" t="s">
        <v>1401</v>
      </c>
      <c r="D26" s="337"/>
      <c r="E26" s="337"/>
    </row>
    <row r="27" ht="21" hidden="1" customHeight="1" spans="1:5">
      <c r="A27" s="339">
        <f t="shared" si="0"/>
        <v>5</v>
      </c>
      <c r="B27" s="120">
        <v>20710</v>
      </c>
      <c r="C27" s="121" t="s">
        <v>1402</v>
      </c>
      <c r="D27" s="337"/>
      <c r="E27" s="337"/>
    </row>
    <row r="28" ht="21" hidden="1" customHeight="1" spans="1:5">
      <c r="A28" s="339">
        <f t="shared" si="0"/>
        <v>7</v>
      </c>
      <c r="B28" s="120">
        <v>2071001</v>
      </c>
      <c r="C28" s="123" t="s">
        <v>1403</v>
      </c>
      <c r="D28" s="337"/>
      <c r="E28" s="337"/>
    </row>
    <row r="29" ht="21" hidden="1" customHeight="1" spans="1:5">
      <c r="A29" s="339">
        <f t="shared" si="0"/>
        <v>7</v>
      </c>
      <c r="B29" s="120">
        <v>2071099</v>
      </c>
      <c r="C29" s="123" t="s">
        <v>1404</v>
      </c>
      <c r="D29" s="337"/>
      <c r="E29" s="337"/>
    </row>
    <row r="30" ht="21" customHeight="1" spans="1:5">
      <c r="A30" s="339">
        <f t="shared" si="0"/>
        <v>3</v>
      </c>
      <c r="B30" s="120">
        <v>208</v>
      </c>
      <c r="C30" s="124" t="s">
        <v>520</v>
      </c>
      <c r="D30" s="337">
        <v>1571</v>
      </c>
      <c r="E30" s="338">
        <f>VLOOKUP(B30,[1]Sheet7!$A$4:$F$265,6,FALSE)</f>
        <v>1970.220703</v>
      </c>
    </row>
    <row r="31" ht="21" customHeight="1" spans="1:5">
      <c r="A31" s="339">
        <f t="shared" si="0"/>
        <v>5</v>
      </c>
      <c r="B31" s="120">
        <v>20822</v>
      </c>
      <c r="C31" s="124" t="s">
        <v>1405</v>
      </c>
      <c r="D31" s="337">
        <v>1571</v>
      </c>
      <c r="E31" s="338">
        <f>VLOOKUP(B31,[1]Sheet7!$A$4:$F$265,6,FALSE)</f>
        <v>1970.220703</v>
      </c>
    </row>
    <row r="32" ht="21" customHeight="1" spans="1:5">
      <c r="A32" s="339">
        <f t="shared" si="0"/>
        <v>7</v>
      </c>
      <c r="B32" s="120">
        <v>2082201</v>
      </c>
      <c r="C32" s="125" t="s">
        <v>1406</v>
      </c>
      <c r="D32" s="337">
        <v>1326</v>
      </c>
      <c r="E32" s="338">
        <f>VLOOKUP(B32,[1]Sheet7!$A$4:$F$265,6,FALSE)</f>
        <v>736.26</v>
      </c>
    </row>
    <row r="33" ht="21" customHeight="1" spans="1:5">
      <c r="A33" s="339">
        <f t="shared" si="0"/>
        <v>7</v>
      </c>
      <c r="B33" s="120">
        <v>2082202</v>
      </c>
      <c r="C33" s="125" t="s">
        <v>1407</v>
      </c>
      <c r="D33" s="337">
        <v>245</v>
      </c>
      <c r="E33" s="338">
        <f>VLOOKUP(B33,[1]Sheet7!$A$4:$F$265,6,FALSE)</f>
        <v>1233.960703</v>
      </c>
    </row>
    <row r="34" ht="21" hidden="1" customHeight="1" spans="1:5">
      <c r="A34" s="339">
        <f t="shared" si="0"/>
        <v>7</v>
      </c>
      <c r="B34" s="120">
        <v>2082299</v>
      </c>
      <c r="C34" s="123" t="s">
        <v>1408</v>
      </c>
      <c r="D34" s="337"/>
      <c r="E34" s="337"/>
    </row>
    <row r="35" ht="21" hidden="1" customHeight="1" spans="1:5">
      <c r="A35" s="339">
        <f t="shared" si="0"/>
        <v>5</v>
      </c>
      <c r="B35" s="120">
        <v>20823</v>
      </c>
      <c r="C35" s="121" t="s">
        <v>1409</v>
      </c>
      <c r="D35" s="337"/>
      <c r="E35" s="337"/>
    </row>
    <row r="36" ht="21" hidden="1" customHeight="1" spans="1:5">
      <c r="A36" s="339">
        <f t="shared" si="0"/>
        <v>7</v>
      </c>
      <c r="B36" s="120">
        <v>2082301</v>
      </c>
      <c r="C36" s="123" t="s">
        <v>1406</v>
      </c>
      <c r="D36" s="337"/>
      <c r="E36" s="337"/>
    </row>
    <row r="37" ht="21" hidden="1" customHeight="1" spans="1:5">
      <c r="A37" s="339">
        <f t="shared" si="0"/>
        <v>7</v>
      </c>
      <c r="B37" s="120">
        <v>2082302</v>
      </c>
      <c r="C37" s="123" t="s">
        <v>1407</v>
      </c>
      <c r="D37" s="337"/>
      <c r="E37" s="337"/>
    </row>
    <row r="38" ht="21" hidden="1" customHeight="1" spans="1:5">
      <c r="A38" s="339">
        <f t="shared" si="0"/>
        <v>7</v>
      </c>
      <c r="B38" s="120">
        <v>2082399</v>
      </c>
      <c r="C38" s="123" t="s">
        <v>1410</v>
      </c>
      <c r="D38" s="337"/>
      <c r="E38" s="337"/>
    </row>
    <row r="39" ht="21" hidden="1" customHeight="1" spans="1:5">
      <c r="A39" s="339">
        <f t="shared" si="0"/>
        <v>5</v>
      </c>
      <c r="B39" s="120">
        <v>20829</v>
      </c>
      <c r="C39" s="121" t="s">
        <v>1411</v>
      </c>
      <c r="D39" s="337"/>
      <c r="E39" s="337"/>
    </row>
    <row r="40" ht="21" hidden="1" customHeight="1" spans="1:5">
      <c r="A40" s="339">
        <f t="shared" si="0"/>
        <v>7</v>
      </c>
      <c r="B40" s="120">
        <v>2082901</v>
      </c>
      <c r="C40" s="123" t="s">
        <v>1407</v>
      </c>
      <c r="D40" s="337"/>
      <c r="E40" s="337"/>
    </row>
    <row r="41" ht="21" hidden="1" customHeight="1" spans="1:5">
      <c r="A41" s="339">
        <f t="shared" si="0"/>
        <v>7</v>
      </c>
      <c r="B41" s="120">
        <v>2082999</v>
      </c>
      <c r="C41" s="123" t="s">
        <v>1412</v>
      </c>
      <c r="D41" s="337"/>
      <c r="E41" s="337"/>
    </row>
    <row r="42" ht="21" hidden="1" customHeight="1" spans="1:5">
      <c r="A42" s="339">
        <f t="shared" si="0"/>
        <v>3</v>
      </c>
      <c r="B42" s="120">
        <v>211</v>
      </c>
      <c r="C42" s="121" t="s">
        <v>692</v>
      </c>
      <c r="D42" s="337"/>
      <c r="E42" s="337"/>
    </row>
    <row r="43" ht="21" hidden="1" customHeight="1" spans="1:5">
      <c r="A43" s="339">
        <f t="shared" si="0"/>
        <v>5</v>
      </c>
      <c r="B43" s="120">
        <v>21160</v>
      </c>
      <c r="C43" s="121" t="s">
        <v>1413</v>
      </c>
      <c r="D43" s="337"/>
      <c r="E43" s="337"/>
    </row>
    <row r="44" ht="21" hidden="1" customHeight="1" spans="1:5">
      <c r="A44" s="339">
        <f t="shared" si="0"/>
        <v>7</v>
      </c>
      <c r="B44" s="120">
        <v>2116001</v>
      </c>
      <c r="C44" s="123" t="s">
        <v>1414</v>
      </c>
      <c r="D44" s="337"/>
      <c r="E44" s="337"/>
    </row>
    <row r="45" ht="21" hidden="1" customHeight="1" spans="1:5">
      <c r="A45" s="339">
        <f t="shared" si="0"/>
        <v>7</v>
      </c>
      <c r="B45" s="120">
        <v>2116002</v>
      </c>
      <c r="C45" s="123" t="s">
        <v>1415</v>
      </c>
      <c r="D45" s="337"/>
      <c r="E45" s="337"/>
    </row>
    <row r="46" ht="21" hidden="1" customHeight="1" spans="1:5">
      <c r="A46" s="339">
        <f t="shared" si="0"/>
        <v>7</v>
      </c>
      <c r="B46" s="120">
        <v>2116003</v>
      </c>
      <c r="C46" s="123" t="s">
        <v>1416</v>
      </c>
      <c r="D46" s="337"/>
      <c r="E46" s="337"/>
    </row>
    <row r="47" ht="21" hidden="1" customHeight="1" spans="1:5">
      <c r="A47" s="339">
        <f t="shared" si="0"/>
        <v>7</v>
      </c>
      <c r="B47" s="120">
        <v>2116099</v>
      </c>
      <c r="C47" s="123" t="s">
        <v>1417</v>
      </c>
      <c r="D47" s="337"/>
      <c r="E47" s="337"/>
    </row>
    <row r="48" ht="21" hidden="1" customHeight="1" spans="1:5">
      <c r="A48" s="339">
        <f t="shared" si="0"/>
        <v>5</v>
      </c>
      <c r="B48" s="120">
        <v>21161</v>
      </c>
      <c r="C48" s="121" t="s">
        <v>1418</v>
      </c>
      <c r="D48" s="337"/>
      <c r="E48" s="337"/>
    </row>
    <row r="49" ht="21" hidden="1" customHeight="1" spans="1:5">
      <c r="A49" s="339">
        <f t="shared" si="0"/>
        <v>7</v>
      </c>
      <c r="B49" s="120">
        <v>2116101</v>
      </c>
      <c r="C49" s="123" t="s">
        <v>1419</v>
      </c>
      <c r="D49" s="337"/>
      <c r="E49" s="337"/>
    </row>
    <row r="50" ht="21" hidden="1" customHeight="1" spans="1:5">
      <c r="A50" s="339">
        <f t="shared" si="0"/>
        <v>7</v>
      </c>
      <c r="B50" s="120">
        <v>2116102</v>
      </c>
      <c r="C50" s="123" t="s">
        <v>1420</v>
      </c>
      <c r="D50" s="337"/>
      <c r="E50" s="337"/>
    </row>
    <row r="51" ht="21" hidden="1" customHeight="1" spans="1:5">
      <c r="A51" s="339">
        <f t="shared" si="0"/>
        <v>7</v>
      </c>
      <c r="B51" s="120">
        <v>2116103</v>
      </c>
      <c r="C51" s="123" t="s">
        <v>1421</v>
      </c>
      <c r="D51" s="337"/>
      <c r="E51" s="337"/>
    </row>
    <row r="52" ht="21" hidden="1" customHeight="1" spans="1:5">
      <c r="A52" s="339">
        <f t="shared" si="0"/>
        <v>7</v>
      </c>
      <c r="B52" s="120">
        <v>2116104</v>
      </c>
      <c r="C52" s="123" t="s">
        <v>1422</v>
      </c>
      <c r="D52" s="337"/>
      <c r="E52" s="337"/>
    </row>
    <row r="53" ht="21" customHeight="1" spans="1:5">
      <c r="A53" s="339">
        <f t="shared" si="0"/>
        <v>3</v>
      </c>
      <c r="B53" s="120">
        <v>212</v>
      </c>
      <c r="C53" s="124" t="s">
        <v>763</v>
      </c>
      <c r="D53" s="337">
        <v>234141</v>
      </c>
      <c r="E53" s="338">
        <f>VLOOKUP(B53,[1]Sheet7!$A$4:$F$265,6,FALSE)</f>
        <v>77192.573958</v>
      </c>
    </row>
    <row r="54" ht="21" customHeight="1" spans="1:5">
      <c r="A54" s="339">
        <f t="shared" si="0"/>
        <v>5</v>
      </c>
      <c r="B54" s="120">
        <v>21208</v>
      </c>
      <c r="C54" s="124" t="s">
        <v>1423</v>
      </c>
      <c r="D54" s="337">
        <v>159213</v>
      </c>
      <c r="E54" s="338">
        <f>VLOOKUP(B54,[1]Sheet7!$A$4:$F$265,6,FALSE)</f>
        <v>76717.855242</v>
      </c>
    </row>
    <row r="55" ht="21" customHeight="1" spans="1:5">
      <c r="A55" s="339">
        <f t="shared" si="0"/>
        <v>7</v>
      </c>
      <c r="B55" s="120">
        <v>2120801</v>
      </c>
      <c r="C55" s="125" t="s">
        <v>1424</v>
      </c>
      <c r="D55" s="337">
        <v>80424</v>
      </c>
      <c r="E55" s="338">
        <f>VLOOKUP(B55,[1]Sheet7!$A$4:$F$265,6,FALSE)</f>
        <v>52848.754961</v>
      </c>
    </row>
    <row r="56" ht="21" hidden="1" customHeight="1" spans="1:5">
      <c r="A56" s="339">
        <f t="shared" si="0"/>
        <v>7</v>
      </c>
      <c r="B56" s="120">
        <v>2120802</v>
      </c>
      <c r="C56" s="123" t="s">
        <v>1425</v>
      </c>
      <c r="D56" s="337"/>
      <c r="E56" s="337"/>
    </row>
    <row r="57" ht="21" customHeight="1" spans="1:5">
      <c r="A57" s="339">
        <f t="shared" si="0"/>
        <v>7</v>
      </c>
      <c r="B57" s="120">
        <v>2120803</v>
      </c>
      <c r="C57" s="125" t="s">
        <v>1426</v>
      </c>
      <c r="D57" s="337"/>
      <c r="E57" s="338">
        <f>VLOOKUP(B57,[1]Sheet7!$A$4:$F$265,6,FALSE)</f>
        <v>3528.321719</v>
      </c>
    </row>
    <row r="58" ht="21" customHeight="1" spans="1:5">
      <c r="A58" s="339">
        <f t="shared" si="0"/>
        <v>7</v>
      </c>
      <c r="B58" s="120">
        <v>2120804</v>
      </c>
      <c r="C58" s="125" t="s">
        <v>1427</v>
      </c>
      <c r="D58" s="337">
        <v>14</v>
      </c>
      <c r="E58" s="338">
        <f>VLOOKUP(B58,[1]Sheet7!$A$4:$F$265,6,FALSE)</f>
        <v>4919.152397</v>
      </c>
    </row>
    <row r="59" ht="21" hidden="1" customHeight="1" spans="1:5">
      <c r="A59" s="339">
        <f t="shared" si="0"/>
        <v>7</v>
      </c>
      <c r="B59" s="120">
        <v>2120805</v>
      </c>
      <c r="C59" s="123" t="s">
        <v>1428</v>
      </c>
      <c r="D59" s="337"/>
      <c r="E59" s="337"/>
    </row>
    <row r="60" ht="21" customHeight="1" spans="1:5">
      <c r="A60" s="339">
        <f t="shared" si="0"/>
        <v>7</v>
      </c>
      <c r="B60" s="120">
        <v>2120806</v>
      </c>
      <c r="C60" s="125" t="s">
        <v>1429</v>
      </c>
      <c r="D60" s="337">
        <v>243</v>
      </c>
      <c r="E60" s="338">
        <f>VLOOKUP(B60,[1]Sheet7!$A$4:$F$265,6,FALSE)</f>
        <v>85</v>
      </c>
    </row>
    <row r="61" ht="21" hidden="1" customHeight="1" spans="1:5">
      <c r="A61" s="339">
        <f t="shared" si="0"/>
        <v>7</v>
      </c>
      <c r="B61" s="120">
        <v>2120807</v>
      </c>
      <c r="C61" s="123" t="s">
        <v>1430</v>
      </c>
      <c r="D61" s="337"/>
      <c r="E61" s="337"/>
    </row>
    <row r="62" ht="21" hidden="1" customHeight="1" spans="1:5">
      <c r="A62" s="339">
        <f t="shared" si="0"/>
        <v>7</v>
      </c>
      <c r="B62" s="120">
        <v>2120809</v>
      </c>
      <c r="C62" s="123" t="s">
        <v>1431</v>
      </c>
      <c r="D62" s="337"/>
      <c r="E62" s="337"/>
    </row>
    <row r="63" ht="21" hidden="1" customHeight="1" spans="1:5">
      <c r="A63" s="339">
        <f t="shared" si="0"/>
        <v>7</v>
      </c>
      <c r="B63" s="120">
        <v>2120810</v>
      </c>
      <c r="C63" s="123" t="s">
        <v>1432</v>
      </c>
      <c r="D63" s="337"/>
      <c r="E63" s="337"/>
    </row>
    <row r="64" ht="21" hidden="1" customHeight="1" spans="1:5">
      <c r="A64" s="339">
        <f t="shared" si="0"/>
        <v>7</v>
      </c>
      <c r="B64" s="120">
        <v>2120811</v>
      </c>
      <c r="C64" s="123" t="s">
        <v>1433</v>
      </c>
      <c r="D64" s="337"/>
      <c r="E64" s="337"/>
    </row>
    <row r="65" ht="21" hidden="1" customHeight="1" spans="1:5">
      <c r="A65" s="339">
        <f t="shared" si="0"/>
        <v>7</v>
      </c>
      <c r="B65" s="120">
        <v>2120813</v>
      </c>
      <c r="C65" s="123" t="s">
        <v>1070</v>
      </c>
      <c r="D65" s="337"/>
      <c r="E65" s="337"/>
    </row>
    <row r="66" ht="21" customHeight="1" spans="1:5">
      <c r="A66" s="339">
        <f t="shared" si="0"/>
        <v>7</v>
      </c>
      <c r="B66" s="120">
        <v>2120899</v>
      </c>
      <c r="C66" s="125" t="s">
        <v>1434</v>
      </c>
      <c r="D66" s="337">
        <v>78532</v>
      </c>
      <c r="E66" s="338">
        <f>VLOOKUP(B66,[1]Sheet7!$A$4:$F$265,6,FALSE)</f>
        <v>1629.214162</v>
      </c>
    </row>
    <row r="67" ht="21" hidden="1" customHeight="1" spans="1:5">
      <c r="A67" s="339">
        <f t="shared" si="0"/>
        <v>5</v>
      </c>
      <c r="B67" s="120">
        <v>21210</v>
      </c>
      <c r="C67" s="121" t="s">
        <v>1435</v>
      </c>
      <c r="D67" s="337">
        <v>1186</v>
      </c>
      <c r="E67" s="337"/>
    </row>
    <row r="68" ht="21" hidden="1" customHeight="1" spans="1:5">
      <c r="A68" s="339">
        <f t="shared" si="0"/>
        <v>7</v>
      </c>
      <c r="B68" s="120">
        <v>2121001</v>
      </c>
      <c r="C68" s="123" t="s">
        <v>1424</v>
      </c>
      <c r="D68" s="337">
        <v>119</v>
      </c>
      <c r="E68" s="337"/>
    </row>
    <row r="69" ht="21" hidden="1" customHeight="1" spans="1:5">
      <c r="A69" s="339">
        <f t="shared" si="0"/>
        <v>7</v>
      </c>
      <c r="B69" s="120">
        <v>2121002</v>
      </c>
      <c r="C69" s="123" t="s">
        <v>1425</v>
      </c>
      <c r="D69" s="337">
        <v>1067</v>
      </c>
      <c r="E69" s="337"/>
    </row>
    <row r="70" ht="21" hidden="1" customHeight="1" spans="1:5">
      <c r="A70" s="339">
        <f t="shared" ref="A70:A133" si="1">LEN(B70)</f>
        <v>7</v>
      </c>
      <c r="B70" s="120">
        <v>2121099</v>
      </c>
      <c r="C70" s="123" t="s">
        <v>1436</v>
      </c>
      <c r="D70" s="337"/>
      <c r="E70" s="337"/>
    </row>
    <row r="71" ht="21" hidden="1" customHeight="1" spans="1:5">
      <c r="A71" s="339">
        <f t="shared" si="1"/>
        <v>5</v>
      </c>
      <c r="B71" s="120">
        <v>21211</v>
      </c>
      <c r="C71" s="121" t="s">
        <v>1437</v>
      </c>
      <c r="D71" s="337">
        <v>1350</v>
      </c>
      <c r="E71" s="337"/>
    </row>
    <row r="72" ht="21" customHeight="1" spans="1:5">
      <c r="A72" s="339">
        <f t="shared" si="1"/>
        <v>5</v>
      </c>
      <c r="B72" s="120">
        <v>21213</v>
      </c>
      <c r="C72" s="124" t="s">
        <v>1438</v>
      </c>
      <c r="D72" s="337">
        <v>296</v>
      </c>
      <c r="E72" s="338">
        <f>VLOOKUP(B72,[1]Sheet7!$A$4:$F$265,6,FALSE)</f>
        <v>429.775938</v>
      </c>
    </row>
    <row r="73" ht="21" customHeight="1" spans="1:5">
      <c r="A73" s="339">
        <f t="shared" si="1"/>
        <v>7</v>
      </c>
      <c r="B73" s="120">
        <v>2121301</v>
      </c>
      <c r="C73" s="125" t="s">
        <v>1439</v>
      </c>
      <c r="D73" s="337">
        <v>74</v>
      </c>
      <c r="E73" s="338">
        <f>VLOOKUP(B73,[1]Sheet7!$A$4:$F$265,6,FALSE)</f>
        <v>250.358482</v>
      </c>
    </row>
    <row r="74" ht="21" customHeight="1" spans="1:5">
      <c r="A74" s="339">
        <f t="shared" si="1"/>
        <v>7</v>
      </c>
      <c r="B74" s="120">
        <v>2121302</v>
      </c>
      <c r="C74" s="125" t="s">
        <v>1440</v>
      </c>
      <c r="D74" s="337"/>
      <c r="E74" s="338">
        <f>VLOOKUP(B74,[1]Sheet7!$A$4:$F$265,6,FALSE)</f>
        <v>179.417456</v>
      </c>
    </row>
    <row r="75" ht="21" hidden="1" customHeight="1" spans="1:5">
      <c r="A75" s="339">
        <f t="shared" si="1"/>
        <v>7</v>
      </c>
      <c r="B75" s="120">
        <v>2121303</v>
      </c>
      <c r="C75" s="123" t="s">
        <v>1441</v>
      </c>
      <c r="D75" s="337"/>
      <c r="E75" s="337"/>
    </row>
    <row r="76" ht="21" hidden="1" customHeight="1" spans="1:5">
      <c r="A76" s="339">
        <f t="shared" si="1"/>
        <v>7</v>
      </c>
      <c r="B76" s="120">
        <v>2121304</v>
      </c>
      <c r="C76" s="123" t="s">
        <v>1442</v>
      </c>
      <c r="D76" s="337"/>
      <c r="E76" s="337"/>
    </row>
    <row r="77" ht="21" hidden="1" customHeight="1" spans="1:5">
      <c r="A77" s="339">
        <f t="shared" si="1"/>
        <v>7</v>
      </c>
      <c r="B77" s="120">
        <v>2121399</v>
      </c>
      <c r="C77" s="123" t="s">
        <v>1443</v>
      </c>
      <c r="D77" s="337">
        <v>222</v>
      </c>
      <c r="E77" s="337"/>
    </row>
    <row r="78" ht="21" customHeight="1" spans="1:5">
      <c r="A78" s="339">
        <f t="shared" si="1"/>
        <v>5</v>
      </c>
      <c r="B78" s="120">
        <v>21214</v>
      </c>
      <c r="C78" s="124" t="s">
        <v>1444</v>
      </c>
      <c r="D78" s="337">
        <v>97</v>
      </c>
      <c r="E78" s="338">
        <f>VLOOKUP(B78,[1]Sheet7!$A$4:$F$265,6,FALSE)</f>
        <v>44.942778</v>
      </c>
    </row>
    <row r="79" ht="21" customHeight="1" spans="1:5">
      <c r="A79" s="339">
        <f t="shared" si="1"/>
        <v>7</v>
      </c>
      <c r="B79" s="120">
        <v>2121401</v>
      </c>
      <c r="C79" s="125" t="s">
        <v>1445</v>
      </c>
      <c r="D79" s="337">
        <v>97</v>
      </c>
      <c r="E79" s="338">
        <f>VLOOKUP(B79,[1]Sheet7!$A$4:$F$265,6,FALSE)</f>
        <v>44.942778</v>
      </c>
    </row>
    <row r="80" ht="21" hidden="1" customHeight="1" spans="1:5">
      <c r="A80" s="339">
        <f t="shared" si="1"/>
        <v>7</v>
      </c>
      <c r="B80" s="120">
        <v>2121402</v>
      </c>
      <c r="C80" s="123" t="s">
        <v>1446</v>
      </c>
      <c r="D80" s="337"/>
      <c r="E80" s="337"/>
    </row>
    <row r="81" ht="21" hidden="1" customHeight="1" spans="1:5">
      <c r="A81" s="339">
        <f t="shared" si="1"/>
        <v>7</v>
      </c>
      <c r="B81" s="120">
        <v>2121499</v>
      </c>
      <c r="C81" s="123" t="s">
        <v>1447</v>
      </c>
      <c r="D81" s="337"/>
      <c r="E81" s="337"/>
    </row>
    <row r="82" ht="21" hidden="1" customHeight="1" spans="1:5">
      <c r="A82" s="339">
        <f t="shared" si="1"/>
        <v>5</v>
      </c>
      <c r="B82" s="120">
        <v>21215</v>
      </c>
      <c r="C82" s="121" t="s">
        <v>1448</v>
      </c>
      <c r="D82" s="337"/>
      <c r="E82" s="337"/>
    </row>
    <row r="83" ht="21" hidden="1" customHeight="1" spans="1:5">
      <c r="A83" s="339">
        <f t="shared" si="1"/>
        <v>7</v>
      </c>
      <c r="B83" s="120">
        <v>2121501</v>
      </c>
      <c r="C83" s="123" t="s">
        <v>1424</v>
      </c>
      <c r="D83" s="337"/>
      <c r="E83" s="337"/>
    </row>
    <row r="84" ht="21" hidden="1" customHeight="1" spans="1:5">
      <c r="A84" s="339">
        <f t="shared" si="1"/>
        <v>7</v>
      </c>
      <c r="B84" s="120">
        <v>2121502</v>
      </c>
      <c r="C84" s="123" t="s">
        <v>1425</v>
      </c>
      <c r="D84" s="337"/>
      <c r="E84" s="337"/>
    </row>
    <row r="85" ht="21" hidden="1" customHeight="1" spans="1:5">
      <c r="A85" s="339">
        <f t="shared" si="1"/>
        <v>7</v>
      </c>
      <c r="B85" s="120">
        <v>2121599</v>
      </c>
      <c r="C85" s="123" t="s">
        <v>1449</v>
      </c>
      <c r="D85" s="337"/>
      <c r="E85" s="337"/>
    </row>
    <row r="86" ht="21" hidden="1" customHeight="1" spans="1:5">
      <c r="A86" s="339">
        <f t="shared" si="1"/>
        <v>5</v>
      </c>
      <c r="B86" s="120">
        <v>21216</v>
      </c>
      <c r="C86" s="121" t="s">
        <v>1450</v>
      </c>
      <c r="D86" s="337">
        <v>72000</v>
      </c>
      <c r="E86" s="337"/>
    </row>
    <row r="87" ht="21" hidden="1" customHeight="1" spans="1:5">
      <c r="A87" s="339">
        <f t="shared" si="1"/>
        <v>7</v>
      </c>
      <c r="B87" s="120">
        <v>2121601</v>
      </c>
      <c r="C87" s="123" t="s">
        <v>1424</v>
      </c>
      <c r="D87" s="337"/>
      <c r="E87" s="337"/>
    </row>
    <row r="88" ht="21" hidden="1" customHeight="1" spans="1:5">
      <c r="A88" s="339">
        <f t="shared" si="1"/>
        <v>7</v>
      </c>
      <c r="B88" s="120">
        <v>2121602</v>
      </c>
      <c r="C88" s="123" t="s">
        <v>1425</v>
      </c>
      <c r="D88" s="337"/>
      <c r="E88" s="337"/>
    </row>
    <row r="89" ht="21" hidden="1" customHeight="1" spans="1:5">
      <c r="A89" s="339">
        <f t="shared" si="1"/>
        <v>7</v>
      </c>
      <c r="B89" s="120">
        <v>2121699</v>
      </c>
      <c r="C89" s="123" t="s">
        <v>1451</v>
      </c>
      <c r="D89" s="337">
        <v>72000</v>
      </c>
      <c r="E89" s="337"/>
    </row>
    <row r="90" ht="21" hidden="1" customHeight="1" spans="1:5">
      <c r="A90" s="339">
        <f t="shared" si="1"/>
        <v>5</v>
      </c>
      <c r="B90" s="120">
        <v>21217</v>
      </c>
      <c r="C90" s="121" t="s">
        <v>1452</v>
      </c>
      <c r="D90" s="337"/>
      <c r="E90" s="337"/>
    </row>
    <row r="91" ht="21" hidden="1" customHeight="1" spans="1:5">
      <c r="A91" s="339">
        <f t="shared" si="1"/>
        <v>7</v>
      </c>
      <c r="B91" s="120">
        <v>2121701</v>
      </c>
      <c r="C91" s="123" t="s">
        <v>1439</v>
      </c>
      <c r="D91" s="337"/>
      <c r="E91" s="337"/>
    </row>
    <row r="92" ht="21" hidden="1" customHeight="1" spans="1:5">
      <c r="A92" s="339">
        <f t="shared" si="1"/>
        <v>7</v>
      </c>
      <c r="B92" s="120">
        <v>2121702</v>
      </c>
      <c r="C92" s="123" t="s">
        <v>1440</v>
      </c>
      <c r="D92" s="337"/>
      <c r="E92" s="337"/>
    </row>
    <row r="93" ht="21" hidden="1" customHeight="1" spans="1:5">
      <c r="A93" s="339">
        <f t="shared" si="1"/>
        <v>7</v>
      </c>
      <c r="B93" s="120">
        <v>2121703</v>
      </c>
      <c r="C93" s="123" t="s">
        <v>1441</v>
      </c>
      <c r="D93" s="337"/>
      <c r="E93" s="337"/>
    </row>
    <row r="94" ht="21" hidden="1" customHeight="1" spans="1:5">
      <c r="A94" s="339">
        <f t="shared" si="1"/>
        <v>7</v>
      </c>
      <c r="B94" s="120">
        <v>2121704</v>
      </c>
      <c r="C94" s="123" t="s">
        <v>1442</v>
      </c>
      <c r="D94" s="337"/>
      <c r="E94" s="337"/>
    </row>
    <row r="95" ht="21" hidden="1" customHeight="1" spans="1:5">
      <c r="A95" s="339">
        <f t="shared" si="1"/>
        <v>7</v>
      </c>
      <c r="B95" s="120">
        <v>2121799</v>
      </c>
      <c r="C95" s="123" t="s">
        <v>1453</v>
      </c>
      <c r="D95" s="337"/>
      <c r="E95" s="337"/>
    </row>
    <row r="96" ht="21" hidden="1" customHeight="1" spans="1:5">
      <c r="A96" s="339">
        <f t="shared" si="1"/>
        <v>5</v>
      </c>
      <c r="B96" s="120">
        <v>21218</v>
      </c>
      <c r="C96" s="121" t="s">
        <v>1454</v>
      </c>
      <c r="D96" s="337"/>
      <c r="E96" s="337"/>
    </row>
    <row r="97" ht="21" hidden="1" customHeight="1" spans="1:5">
      <c r="A97" s="339">
        <f t="shared" si="1"/>
        <v>7</v>
      </c>
      <c r="B97" s="120">
        <v>2121801</v>
      </c>
      <c r="C97" s="123" t="s">
        <v>1445</v>
      </c>
      <c r="D97" s="337"/>
      <c r="E97" s="337"/>
    </row>
    <row r="98" ht="21" hidden="1" customHeight="1" spans="1:5">
      <c r="A98" s="339">
        <f t="shared" si="1"/>
        <v>7</v>
      </c>
      <c r="B98" s="120">
        <v>2121899</v>
      </c>
      <c r="C98" s="123" t="s">
        <v>1455</v>
      </c>
      <c r="D98" s="337"/>
      <c r="E98" s="337"/>
    </row>
    <row r="99" ht="21" hidden="1" customHeight="1" spans="1:5">
      <c r="A99" s="339">
        <f t="shared" si="1"/>
        <v>5</v>
      </c>
      <c r="B99" s="120">
        <v>21219</v>
      </c>
      <c r="C99" s="121" t="s">
        <v>1456</v>
      </c>
      <c r="D99" s="337"/>
      <c r="E99" s="337"/>
    </row>
    <row r="100" ht="21" hidden="1" customHeight="1" spans="1:5">
      <c r="A100" s="339">
        <f t="shared" si="1"/>
        <v>7</v>
      </c>
      <c r="B100" s="120">
        <v>2121901</v>
      </c>
      <c r="C100" s="123" t="s">
        <v>1424</v>
      </c>
      <c r="D100" s="337"/>
      <c r="E100" s="337"/>
    </row>
    <row r="101" ht="21" hidden="1" customHeight="1" spans="1:5">
      <c r="A101" s="339">
        <f t="shared" si="1"/>
        <v>7</v>
      </c>
      <c r="B101" s="120">
        <v>2121902</v>
      </c>
      <c r="C101" s="123" t="s">
        <v>1425</v>
      </c>
      <c r="D101" s="337"/>
      <c r="E101" s="337"/>
    </row>
    <row r="102" ht="21" hidden="1" customHeight="1" spans="1:5">
      <c r="A102" s="339">
        <f t="shared" si="1"/>
        <v>7</v>
      </c>
      <c r="B102" s="120">
        <v>2121903</v>
      </c>
      <c r="C102" s="123" t="s">
        <v>1426</v>
      </c>
      <c r="D102" s="337"/>
      <c r="E102" s="337"/>
    </row>
    <row r="103" ht="21" hidden="1" customHeight="1" spans="1:5">
      <c r="A103" s="339">
        <f t="shared" si="1"/>
        <v>7</v>
      </c>
      <c r="B103" s="120">
        <v>2121904</v>
      </c>
      <c r="C103" s="123" t="s">
        <v>1427</v>
      </c>
      <c r="D103" s="337"/>
      <c r="E103" s="337"/>
    </row>
    <row r="104" ht="21" hidden="1" customHeight="1" spans="1:5">
      <c r="A104" s="339">
        <f t="shared" si="1"/>
        <v>7</v>
      </c>
      <c r="B104" s="120">
        <v>2121905</v>
      </c>
      <c r="C104" s="123" t="s">
        <v>1430</v>
      </c>
      <c r="D104" s="337"/>
      <c r="E104" s="337"/>
    </row>
    <row r="105" ht="21" hidden="1" customHeight="1" spans="1:5">
      <c r="A105" s="339">
        <f t="shared" si="1"/>
        <v>7</v>
      </c>
      <c r="B105" s="120">
        <v>2121906</v>
      </c>
      <c r="C105" s="123" t="s">
        <v>1432</v>
      </c>
      <c r="D105" s="337"/>
      <c r="E105" s="337"/>
    </row>
    <row r="106" ht="21" hidden="1" customHeight="1" spans="1:5">
      <c r="A106" s="339">
        <f t="shared" si="1"/>
        <v>7</v>
      </c>
      <c r="B106" s="120">
        <v>2121907</v>
      </c>
      <c r="C106" s="123" t="s">
        <v>1433</v>
      </c>
      <c r="D106" s="337"/>
      <c r="E106" s="337"/>
    </row>
    <row r="107" ht="21" hidden="1" customHeight="1" spans="1:5">
      <c r="A107" s="339">
        <f t="shared" si="1"/>
        <v>7</v>
      </c>
      <c r="B107" s="120">
        <v>2121999</v>
      </c>
      <c r="C107" s="123" t="s">
        <v>1457</v>
      </c>
      <c r="D107" s="337"/>
      <c r="E107" s="337"/>
    </row>
    <row r="108" ht="21" hidden="1" customHeight="1" spans="1:5">
      <c r="A108" s="339">
        <f t="shared" si="1"/>
        <v>3</v>
      </c>
      <c r="B108" s="120">
        <v>213</v>
      </c>
      <c r="C108" s="121" t="s">
        <v>783</v>
      </c>
      <c r="D108" s="337">
        <v>65</v>
      </c>
      <c r="E108" s="337"/>
    </row>
    <row r="109" ht="21" hidden="1" customHeight="1" spans="1:5">
      <c r="A109" s="339">
        <f t="shared" si="1"/>
        <v>5</v>
      </c>
      <c r="B109" s="120">
        <v>21366</v>
      </c>
      <c r="C109" s="121" t="s">
        <v>1458</v>
      </c>
      <c r="D109" s="337"/>
      <c r="E109" s="337"/>
    </row>
    <row r="110" ht="21" hidden="1" customHeight="1" spans="1:5">
      <c r="A110" s="339">
        <f t="shared" si="1"/>
        <v>7</v>
      </c>
      <c r="B110" s="120">
        <v>2136601</v>
      </c>
      <c r="C110" s="123" t="s">
        <v>1407</v>
      </c>
      <c r="D110" s="337"/>
      <c r="E110" s="337"/>
    </row>
    <row r="111" ht="21" hidden="1" customHeight="1" spans="1:5">
      <c r="A111" s="339">
        <f t="shared" si="1"/>
        <v>7</v>
      </c>
      <c r="B111" s="120">
        <v>2136602</v>
      </c>
      <c r="C111" s="123" t="s">
        <v>1459</v>
      </c>
      <c r="D111" s="337"/>
      <c r="E111" s="337"/>
    </row>
    <row r="112" ht="21" hidden="1" customHeight="1" spans="1:5">
      <c r="A112" s="339">
        <f t="shared" si="1"/>
        <v>7</v>
      </c>
      <c r="B112" s="120">
        <v>2136603</v>
      </c>
      <c r="C112" s="123" t="s">
        <v>1460</v>
      </c>
      <c r="D112" s="337"/>
      <c r="E112" s="337"/>
    </row>
    <row r="113" ht="21" hidden="1" customHeight="1" spans="1:5">
      <c r="A113" s="339">
        <f t="shared" si="1"/>
        <v>7</v>
      </c>
      <c r="B113" s="120">
        <v>2136699</v>
      </c>
      <c r="C113" s="123" t="s">
        <v>1461</v>
      </c>
      <c r="D113" s="337"/>
      <c r="E113" s="337"/>
    </row>
    <row r="114" ht="21" hidden="1" customHeight="1" spans="1:5">
      <c r="A114" s="339">
        <f t="shared" si="1"/>
        <v>5</v>
      </c>
      <c r="B114" s="120">
        <v>21367</v>
      </c>
      <c r="C114" s="121" t="s">
        <v>1462</v>
      </c>
      <c r="D114" s="337">
        <v>65</v>
      </c>
      <c r="E114" s="337"/>
    </row>
    <row r="115" ht="21" hidden="1" customHeight="1" spans="1:5">
      <c r="A115" s="339">
        <f t="shared" si="1"/>
        <v>7</v>
      </c>
      <c r="B115" s="120">
        <v>2136701</v>
      </c>
      <c r="C115" s="123" t="s">
        <v>1407</v>
      </c>
      <c r="D115" s="337"/>
      <c r="E115" s="337"/>
    </row>
    <row r="116" ht="21" hidden="1" customHeight="1" spans="1:5">
      <c r="A116" s="339">
        <f t="shared" si="1"/>
        <v>7</v>
      </c>
      <c r="B116" s="120">
        <v>2136702</v>
      </c>
      <c r="C116" s="123" t="s">
        <v>1459</v>
      </c>
      <c r="D116" s="337"/>
      <c r="E116" s="337"/>
    </row>
    <row r="117" ht="21" hidden="1" customHeight="1" spans="1:5">
      <c r="A117" s="339">
        <f t="shared" si="1"/>
        <v>7</v>
      </c>
      <c r="B117" s="120">
        <v>2136703</v>
      </c>
      <c r="C117" s="123" t="s">
        <v>1463</v>
      </c>
      <c r="D117" s="337"/>
      <c r="E117" s="337"/>
    </row>
    <row r="118" ht="21" hidden="1" customHeight="1" spans="1:5">
      <c r="A118" s="339">
        <f t="shared" si="1"/>
        <v>7</v>
      </c>
      <c r="B118" s="120">
        <v>2136799</v>
      </c>
      <c r="C118" s="123" t="s">
        <v>1464</v>
      </c>
      <c r="D118" s="337">
        <v>65</v>
      </c>
      <c r="E118" s="337"/>
    </row>
    <row r="119" ht="21" hidden="1" customHeight="1" spans="1:5">
      <c r="A119" s="339">
        <f t="shared" si="1"/>
        <v>5</v>
      </c>
      <c r="B119" s="120">
        <v>21369</v>
      </c>
      <c r="C119" s="121" t="s">
        <v>1465</v>
      </c>
      <c r="D119" s="337"/>
      <c r="E119" s="337"/>
    </row>
    <row r="120" ht="21" hidden="1" customHeight="1" spans="1:5">
      <c r="A120" s="339">
        <f t="shared" si="1"/>
        <v>7</v>
      </c>
      <c r="B120" s="120">
        <v>2136901</v>
      </c>
      <c r="C120" s="123" t="s">
        <v>848</v>
      </c>
      <c r="D120" s="337"/>
      <c r="E120" s="337"/>
    </row>
    <row r="121" ht="21" hidden="1" customHeight="1" spans="1:5">
      <c r="A121" s="339">
        <f t="shared" si="1"/>
        <v>7</v>
      </c>
      <c r="B121" s="120">
        <v>2136902</v>
      </c>
      <c r="C121" s="123" t="s">
        <v>1466</v>
      </c>
      <c r="D121" s="337"/>
      <c r="E121" s="337"/>
    </row>
    <row r="122" ht="21" hidden="1" customHeight="1" spans="1:5">
      <c r="A122" s="339">
        <f t="shared" si="1"/>
        <v>7</v>
      </c>
      <c r="B122" s="120">
        <v>2136903</v>
      </c>
      <c r="C122" s="123" t="s">
        <v>1467</v>
      </c>
      <c r="D122" s="337"/>
      <c r="E122" s="337"/>
    </row>
    <row r="123" ht="21" hidden="1" customHeight="1" spans="1:5">
      <c r="A123" s="339">
        <f t="shared" si="1"/>
        <v>7</v>
      </c>
      <c r="B123" s="120">
        <v>2136999</v>
      </c>
      <c r="C123" s="123" t="s">
        <v>1468</v>
      </c>
      <c r="D123" s="337"/>
      <c r="E123" s="337"/>
    </row>
    <row r="124" ht="21" hidden="1" customHeight="1" spans="1:5">
      <c r="A124" s="339">
        <f t="shared" si="1"/>
        <v>5</v>
      </c>
      <c r="B124" s="120">
        <v>21370</v>
      </c>
      <c r="C124" s="121" t="s">
        <v>1469</v>
      </c>
      <c r="D124" s="337"/>
      <c r="E124" s="337"/>
    </row>
    <row r="125" ht="21" hidden="1" customHeight="1" spans="1:5">
      <c r="A125" s="339">
        <f t="shared" si="1"/>
        <v>7</v>
      </c>
      <c r="B125" s="120">
        <v>2137001</v>
      </c>
      <c r="C125" s="123" t="s">
        <v>1407</v>
      </c>
      <c r="D125" s="337"/>
      <c r="E125" s="337"/>
    </row>
    <row r="126" ht="21" hidden="1" customHeight="1" spans="1:5">
      <c r="A126" s="339">
        <f t="shared" si="1"/>
        <v>7</v>
      </c>
      <c r="B126" s="120">
        <v>2137099</v>
      </c>
      <c r="C126" s="123" t="s">
        <v>1470</v>
      </c>
      <c r="D126" s="337"/>
      <c r="E126" s="337"/>
    </row>
    <row r="127" ht="21" hidden="1" customHeight="1" spans="1:5">
      <c r="A127" s="339">
        <f t="shared" si="1"/>
        <v>5</v>
      </c>
      <c r="B127" s="120">
        <v>21371</v>
      </c>
      <c r="C127" s="121" t="s">
        <v>1471</v>
      </c>
      <c r="D127" s="337"/>
      <c r="E127" s="337"/>
    </row>
    <row r="128" ht="21" hidden="1" customHeight="1" spans="1:5">
      <c r="A128" s="339">
        <f t="shared" si="1"/>
        <v>7</v>
      </c>
      <c r="B128" s="120">
        <v>2137101</v>
      </c>
      <c r="C128" s="123" t="s">
        <v>848</v>
      </c>
      <c r="D128" s="337"/>
      <c r="E128" s="337"/>
    </row>
    <row r="129" ht="21" hidden="1" customHeight="1" spans="1:5">
      <c r="A129" s="339">
        <f t="shared" si="1"/>
        <v>7</v>
      </c>
      <c r="B129" s="120">
        <v>2137102</v>
      </c>
      <c r="C129" s="123" t="s">
        <v>1472</v>
      </c>
      <c r="D129" s="337"/>
      <c r="E129" s="337"/>
    </row>
    <row r="130" ht="21" hidden="1" customHeight="1" spans="1:5">
      <c r="A130" s="339">
        <f t="shared" si="1"/>
        <v>7</v>
      </c>
      <c r="B130" s="120">
        <v>2137103</v>
      </c>
      <c r="C130" s="123" t="s">
        <v>1467</v>
      </c>
      <c r="D130" s="337"/>
      <c r="E130" s="337"/>
    </row>
    <row r="131" ht="21" hidden="1" customHeight="1" spans="1:5">
      <c r="A131" s="339">
        <f t="shared" si="1"/>
        <v>7</v>
      </c>
      <c r="B131" s="120">
        <v>2137199</v>
      </c>
      <c r="C131" s="123" t="s">
        <v>1473</v>
      </c>
      <c r="D131" s="337"/>
      <c r="E131" s="337"/>
    </row>
    <row r="132" ht="21" hidden="1" customHeight="1" spans="1:5">
      <c r="A132" s="339">
        <f t="shared" si="1"/>
        <v>3</v>
      </c>
      <c r="B132" s="120">
        <v>214</v>
      </c>
      <c r="C132" s="121" t="s">
        <v>879</v>
      </c>
      <c r="D132" s="337"/>
      <c r="E132" s="337"/>
    </row>
    <row r="133" ht="21" hidden="1" customHeight="1" spans="1:5">
      <c r="A133" s="339">
        <f t="shared" si="1"/>
        <v>5</v>
      </c>
      <c r="B133" s="120">
        <v>21460</v>
      </c>
      <c r="C133" s="121" t="s">
        <v>1474</v>
      </c>
      <c r="D133" s="337"/>
      <c r="E133" s="337"/>
    </row>
    <row r="134" ht="21" hidden="1" customHeight="1" spans="1:5">
      <c r="A134" s="339">
        <f t="shared" ref="A134:A197" si="2">LEN(B134)</f>
        <v>7</v>
      </c>
      <c r="B134" s="120">
        <v>2146001</v>
      </c>
      <c r="C134" s="123" t="s">
        <v>881</v>
      </c>
      <c r="D134" s="337"/>
      <c r="E134" s="337"/>
    </row>
    <row r="135" ht="21" hidden="1" customHeight="1" spans="1:5">
      <c r="A135" s="339">
        <f t="shared" si="2"/>
        <v>7</v>
      </c>
      <c r="B135" s="120">
        <v>2146002</v>
      </c>
      <c r="C135" s="123" t="s">
        <v>882</v>
      </c>
      <c r="D135" s="337"/>
      <c r="E135" s="337"/>
    </row>
    <row r="136" ht="21" hidden="1" customHeight="1" spans="1:5">
      <c r="A136" s="339">
        <f t="shared" si="2"/>
        <v>7</v>
      </c>
      <c r="B136" s="120">
        <v>2146003</v>
      </c>
      <c r="C136" s="123" t="s">
        <v>1475</v>
      </c>
      <c r="D136" s="337"/>
      <c r="E136" s="337"/>
    </row>
    <row r="137" ht="21" hidden="1" customHeight="1" spans="1:5">
      <c r="A137" s="339">
        <f t="shared" si="2"/>
        <v>7</v>
      </c>
      <c r="B137" s="120">
        <v>2146099</v>
      </c>
      <c r="C137" s="123" t="s">
        <v>1476</v>
      </c>
      <c r="D137" s="337"/>
      <c r="E137" s="337"/>
    </row>
    <row r="138" ht="21" hidden="1" customHeight="1" spans="1:5">
      <c r="A138" s="339">
        <f t="shared" si="2"/>
        <v>5</v>
      </c>
      <c r="B138" s="120">
        <v>21462</v>
      </c>
      <c r="C138" s="121" t="s">
        <v>1477</v>
      </c>
      <c r="D138" s="337"/>
      <c r="E138" s="337"/>
    </row>
    <row r="139" ht="21" hidden="1" customHeight="1" spans="1:5">
      <c r="A139" s="339">
        <f t="shared" si="2"/>
        <v>7</v>
      </c>
      <c r="B139" s="120">
        <v>2146201</v>
      </c>
      <c r="C139" s="123" t="s">
        <v>1475</v>
      </c>
      <c r="D139" s="337"/>
      <c r="E139" s="337"/>
    </row>
    <row r="140" ht="21" hidden="1" customHeight="1" spans="1:5">
      <c r="A140" s="339">
        <f t="shared" si="2"/>
        <v>7</v>
      </c>
      <c r="B140" s="120">
        <v>2146202</v>
      </c>
      <c r="C140" s="123" t="s">
        <v>1478</v>
      </c>
      <c r="D140" s="337"/>
      <c r="E140" s="337"/>
    </row>
    <row r="141" ht="21" hidden="1" customHeight="1" spans="1:5">
      <c r="A141" s="339">
        <f t="shared" si="2"/>
        <v>7</v>
      </c>
      <c r="B141" s="120">
        <v>2146203</v>
      </c>
      <c r="C141" s="123" t="s">
        <v>1479</v>
      </c>
      <c r="D141" s="337"/>
      <c r="E141" s="337"/>
    </row>
    <row r="142" ht="21" hidden="1" customHeight="1" spans="1:5">
      <c r="A142" s="339">
        <f t="shared" si="2"/>
        <v>7</v>
      </c>
      <c r="B142" s="120">
        <v>2146299</v>
      </c>
      <c r="C142" s="123" t="s">
        <v>1480</v>
      </c>
      <c r="D142" s="337"/>
      <c r="E142" s="337"/>
    </row>
    <row r="143" ht="21" hidden="1" customHeight="1" spans="1:5">
      <c r="A143" s="339">
        <f t="shared" si="2"/>
        <v>5</v>
      </c>
      <c r="B143" s="120">
        <v>21463</v>
      </c>
      <c r="C143" s="121" t="s">
        <v>1481</v>
      </c>
      <c r="D143" s="337"/>
      <c r="E143" s="337"/>
    </row>
    <row r="144" ht="21" hidden="1" customHeight="1" spans="1:5">
      <c r="A144" s="339">
        <f t="shared" si="2"/>
        <v>7</v>
      </c>
      <c r="B144" s="120">
        <v>2146301</v>
      </c>
      <c r="C144" s="123" t="s">
        <v>888</v>
      </c>
      <c r="D144" s="337"/>
      <c r="E144" s="337"/>
    </row>
    <row r="145" ht="21" hidden="1" customHeight="1" spans="1:5">
      <c r="A145" s="339">
        <f t="shared" si="2"/>
        <v>7</v>
      </c>
      <c r="B145" s="120">
        <v>2146302</v>
      </c>
      <c r="C145" s="123" t="s">
        <v>1482</v>
      </c>
      <c r="D145" s="337"/>
      <c r="E145" s="337"/>
    </row>
    <row r="146" ht="21" hidden="1" customHeight="1" spans="1:5">
      <c r="A146" s="339">
        <f t="shared" si="2"/>
        <v>7</v>
      </c>
      <c r="B146" s="120">
        <v>2146303</v>
      </c>
      <c r="C146" s="123" t="s">
        <v>1483</v>
      </c>
      <c r="D146" s="337"/>
      <c r="E146" s="337"/>
    </row>
    <row r="147" ht="21" hidden="1" customHeight="1" spans="1:5">
      <c r="A147" s="339">
        <f t="shared" si="2"/>
        <v>7</v>
      </c>
      <c r="B147" s="120">
        <v>2146399</v>
      </c>
      <c r="C147" s="123" t="s">
        <v>1484</v>
      </c>
      <c r="D147" s="337"/>
      <c r="E147" s="337"/>
    </row>
    <row r="148" ht="21" hidden="1" customHeight="1" spans="1:5">
      <c r="A148" s="339">
        <f t="shared" si="2"/>
        <v>5</v>
      </c>
      <c r="B148" s="120">
        <v>21464</v>
      </c>
      <c r="C148" s="121" t="s">
        <v>1485</v>
      </c>
      <c r="D148" s="337"/>
      <c r="E148" s="337"/>
    </row>
    <row r="149" ht="21" hidden="1" customHeight="1" spans="1:5">
      <c r="A149" s="339">
        <f t="shared" si="2"/>
        <v>7</v>
      </c>
      <c r="B149" s="120">
        <v>2146401</v>
      </c>
      <c r="C149" s="123" t="s">
        <v>1486</v>
      </c>
      <c r="D149" s="337"/>
      <c r="E149" s="337"/>
    </row>
    <row r="150" ht="21" hidden="1" customHeight="1" spans="1:5">
      <c r="A150" s="339">
        <f t="shared" si="2"/>
        <v>7</v>
      </c>
      <c r="B150" s="120">
        <v>2146402</v>
      </c>
      <c r="C150" s="123" t="s">
        <v>1487</v>
      </c>
      <c r="D150" s="337"/>
      <c r="E150" s="337"/>
    </row>
    <row r="151" ht="21" hidden="1" customHeight="1" spans="1:5">
      <c r="A151" s="339">
        <f t="shared" si="2"/>
        <v>7</v>
      </c>
      <c r="B151" s="120">
        <v>2146403</v>
      </c>
      <c r="C151" s="123" t="s">
        <v>1488</v>
      </c>
      <c r="D151" s="337"/>
      <c r="E151" s="337"/>
    </row>
    <row r="152" ht="21" hidden="1" customHeight="1" spans="1:5">
      <c r="A152" s="339">
        <f t="shared" si="2"/>
        <v>7</v>
      </c>
      <c r="B152" s="120">
        <v>2146404</v>
      </c>
      <c r="C152" s="123" t="s">
        <v>1489</v>
      </c>
      <c r="D152" s="337"/>
      <c r="E152" s="337"/>
    </row>
    <row r="153" ht="21" hidden="1" customHeight="1" spans="1:5">
      <c r="A153" s="339">
        <f t="shared" si="2"/>
        <v>7</v>
      </c>
      <c r="B153" s="120">
        <v>2146405</v>
      </c>
      <c r="C153" s="123" t="s">
        <v>1490</v>
      </c>
      <c r="D153" s="337"/>
      <c r="E153" s="337"/>
    </row>
    <row r="154" ht="21" hidden="1" customHeight="1" spans="1:5">
      <c r="A154" s="339">
        <f t="shared" si="2"/>
        <v>7</v>
      </c>
      <c r="B154" s="120">
        <v>2146406</v>
      </c>
      <c r="C154" s="123" t="s">
        <v>1491</v>
      </c>
      <c r="D154" s="337"/>
      <c r="E154" s="337"/>
    </row>
    <row r="155" ht="21" hidden="1" customHeight="1" spans="1:5">
      <c r="A155" s="339">
        <f t="shared" si="2"/>
        <v>7</v>
      </c>
      <c r="B155" s="120">
        <v>2146407</v>
      </c>
      <c r="C155" s="123" t="s">
        <v>1492</v>
      </c>
      <c r="D155" s="337"/>
      <c r="E155" s="337"/>
    </row>
    <row r="156" ht="21" hidden="1" customHeight="1" spans="1:5">
      <c r="A156" s="339">
        <f t="shared" si="2"/>
        <v>7</v>
      </c>
      <c r="B156" s="120">
        <v>2146499</v>
      </c>
      <c r="C156" s="123" t="s">
        <v>1493</v>
      </c>
      <c r="D156" s="337"/>
      <c r="E156" s="337"/>
    </row>
    <row r="157" ht="21" hidden="1" customHeight="1" spans="1:5">
      <c r="A157" s="339">
        <f t="shared" si="2"/>
        <v>5</v>
      </c>
      <c r="B157" s="120">
        <v>21468</v>
      </c>
      <c r="C157" s="121" t="s">
        <v>1494</v>
      </c>
      <c r="D157" s="337"/>
      <c r="E157" s="337"/>
    </row>
    <row r="158" ht="21" hidden="1" customHeight="1" spans="1:5">
      <c r="A158" s="339">
        <f t="shared" si="2"/>
        <v>7</v>
      </c>
      <c r="B158" s="120">
        <v>2146801</v>
      </c>
      <c r="C158" s="123" t="s">
        <v>1495</v>
      </c>
      <c r="D158" s="337"/>
      <c r="E158" s="337"/>
    </row>
    <row r="159" ht="21" hidden="1" customHeight="1" spans="1:5">
      <c r="A159" s="339">
        <f t="shared" si="2"/>
        <v>7</v>
      </c>
      <c r="B159" s="120">
        <v>2146802</v>
      </c>
      <c r="C159" s="123" t="s">
        <v>1496</v>
      </c>
      <c r="D159" s="337"/>
      <c r="E159" s="337"/>
    </row>
    <row r="160" ht="21" hidden="1" customHeight="1" spans="1:5">
      <c r="A160" s="339">
        <f t="shared" si="2"/>
        <v>7</v>
      </c>
      <c r="B160" s="120">
        <v>2146803</v>
      </c>
      <c r="C160" s="123" t="s">
        <v>1497</v>
      </c>
      <c r="D160" s="337"/>
      <c r="E160" s="337"/>
    </row>
    <row r="161" ht="21" hidden="1" customHeight="1" spans="1:5">
      <c r="A161" s="339">
        <f t="shared" si="2"/>
        <v>7</v>
      </c>
      <c r="B161" s="120">
        <v>2146804</v>
      </c>
      <c r="C161" s="123" t="s">
        <v>1498</v>
      </c>
      <c r="D161" s="337"/>
      <c r="E161" s="337"/>
    </row>
    <row r="162" ht="21" hidden="1" customHeight="1" spans="1:5">
      <c r="A162" s="339">
        <f t="shared" si="2"/>
        <v>7</v>
      </c>
      <c r="B162" s="120">
        <v>2146805</v>
      </c>
      <c r="C162" s="123" t="s">
        <v>1499</v>
      </c>
      <c r="D162" s="337"/>
      <c r="E162" s="337"/>
    </row>
    <row r="163" ht="21" hidden="1" customHeight="1" spans="1:5">
      <c r="A163" s="339">
        <f t="shared" si="2"/>
        <v>7</v>
      </c>
      <c r="B163" s="120">
        <v>2146899</v>
      </c>
      <c r="C163" s="123" t="s">
        <v>1500</v>
      </c>
      <c r="D163" s="337"/>
      <c r="E163" s="337"/>
    </row>
    <row r="164" ht="21" hidden="1" customHeight="1" spans="1:5">
      <c r="A164" s="339">
        <f t="shared" si="2"/>
        <v>5</v>
      </c>
      <c r="B164" s="120">
        <v>21469</v>
      </c>
      <c r="C164" s="121" t="s">
        <v>1501</v>
      </c>
      <c r="D164" s="337"/>
      <c r="E164" s="337"/>
    </row>
    <row r="165" ht="21" hidden="1" customHeight="1" spans="1:5">
      <c r="A165" s="339">
        <f t="shared" si="2"/>
        <v>7</v>
      </c>
      <c r="B165" s="120">
        <v>2146901</v>
      </c>
      <c r="C165" s="123" t="s">
        <v>1502</v>
      </c>
      <c r="D165" s="337"/>
      <c r="E165" s="337"/>
    </row>
    <row r="166" ht="21" hidden="1" customHeight="1" spans="1:5">
      <c r="A166" s="339">
        <f t="shared" si="2"/>
        <v>7</v>
      </c>
      <c r="B166" s="120">
        <v>2146902</v>
      </c>
      <c r="C166" s="123" t="s">
        <v>909</v>
      </c>
      <c r="D166" s="337"/>
      <c r="E166" s="337"/>
    </row>
    <row r="167" ht="21" hidden="1" customHeight="1" spans="1:5">
      <c r="A167" s="339">
        <f t="shared" si="2"/>
        <v>7</v>
      </c>
      <c r="B167" s="120">
        <v>2146903</v>
      </c>
      <c r="C167" s="123" t="s">
        <v>1503</v>
      </c>
      <c r="D167" s="337"/>
      <c r="E167" s="337"/>
    </row>
    <row r="168" ht="21" hidden="1" customHeight="1" spans="1:5">
      <c r="A168" s="339">
        <f t="shared" si="2"/>
        <v>7</v>
      </c>
      <c r="B168" s="120">
        <v>2146904</v>
      </c>
      <c r="C168" s="123" t="s">
        <v>1504</v>
      </c>
      <c r="D168" s="337"/>
      <c r="E168" s="337"/>
    </row>
    <row r="169" ht="21" hidden="1" customHeight="1" spans="1:5">
      <c r="A169" s="339">
        <f t="shared" si="2"/>
        <v>7</v>
      </c>
      <c r="B169" s="120">
        <v>2146906</v>
      </c>
      <c r="C169" s="123" t="s">
        <v>1505</v>
      </c>
      <c r="D169" s="337"/>
      <c r="E169" s="337"/>
    </row>
    <row r="170" ht="21" hidden="1" customHeight="1" spans="1:5">
      <c r="A170" s="339">
        <f t="shared" si="2"/>
        <v>7</v>
      </c>
      <c r="B170" s="120">
        <v>2146907</v>
      </c>
      <c r="C170" s="123" t="s">
        <v>1506</v>
      </c>
      <c r="D170" s="337"/>
      <c r="E170" s="337"/>
    </row>
    <row r="171" ht="21" hidden="1" customHeight="1" spans="1:5">
      <c r="A171" s="339">
        <f t="shared" si="2"/>
        <v>7</v>
      </c>
      <c r="B171" s="120">
        <v>2146908</v>
      </c>
      <c r="C171" s="123" t="s">
        <v>1507</v>
      </c>
      <c r="D171" s="337"/>
      <c r="E171" s="337"/>
    </row>
    <row r="172" ht="21" hidden="1" customHeight="1" spans="1:5">
      <c r="A172" s="339">
        <f t="shared" si="2"/>
        <v>7</v>
      </c>
      <c r="B172" s="120">
        <v>2146999</v>
      </c>
      <c r="C172" s="123" t="s">
        <v>1508</v>
      </c>
      <c r="D172" s="337"/>
      <c r="E172" s="337"/>
    </row>
    <row r="173" ht="21" hidden="1" customHeight="1" spans="1:5">
      <c r="A173" s="339">
        <f t="shared" si="2"/>
        <v>5</v>
      </c>
      <c r="B173" s="120">
        <v>21470</v>
      </c>
      <c r="C173" s="121" t="s">
        <v>1509</v>
      </c>
      <c r="D173" s="337"/>
      <c r="E173" s="337"/>
    </row>
    <row r="174" ht="21" hidden="1" customHeight="1" spans="1:5">
      <c r="A174" s="339">
        <f t="shared" si="2"/>
        <v>7</v>
      </c>
      <c r="B174" s="120">
        <v>2147001</v>
      </c>
      <c r="C174" s="123" t="s">
        <v>881</v>
      </c>
      <c r="D174" s="337"/>
      <c r="E174" s="337"/>
    </row>
    <row r="175" ht="21" hidden="1" customHeight="1" spans="1:5">
      <c r="A175" s="339">
        <f t="shared" si="2"/>
        <v>7</v>
      </c>
      <c r="B175" s="120">
        <v>2147099</v>
      </c>
      <c r="C175" s="123" t="s">
        <v>1510</v>
      </c>
      <c r="D175" s="337"/>
      <c r="E175" s="337"/>
    </row>
    <row r="176" ht="21" hidden="1" customHeight="1" spans="1:5">
      <c r="A176" s="339">
        <f t="shared" si="2"/>
        <v>5</v>
      </c>
      <c r="B176" s="120">
        <v>21471</v>
      </c>
      <c r="C176" s="121" t="s">
        <v>1511</v>
      </c>
      <c r="D176" s="337"/>
      <c r="E176" s="337"/>
    </row>
    <row r="177" ht="21" hidden="1" customHeight="1" spans="1:5">
      <c r="A177" s="339">
        <f t="shared" si="2"/>
        <v>7</v>
      </c>
      <c r="B177" s="120">
        <v>2147101</v>
      </c>
      <c r="C177" s="123" t="s">
        <v>881</v>
      </c>
      <c r="D177" s="337"/>
      <c r="E177" s="337"/>
    </row>
    <row r="178" ht="21" hidden="1" customHeight="1" spans="1:5">
      <c r="A178" s="339">
        <f t="shared" si="2"/>
        <v>7</v>
      </c>
      <c r="B178" s="120">
        <v>2147199</v>
      </c>
      <c r="C178" s="123" t="s">
        <v>1512</v>
      </c>
      <c r="D178" s="337"/>
      <c r="E178" s="337"/>
    </row>
    <row r="179" ht="21" hidden="1" customHeight="1" spans="1:5">
      <c r="A179" s="339">
        <f t="shared" si="2"/>
        <v>5</v>
      </c>
      <c r="B179" s="120">
        <v>21472</v>
      </c>
      <c r="C179" s="121" t="s">
        <v>1513</v>
      </c>
      <c r="D179" s="337"/>
      <c r="E179" s="337"/>
    </row>
    <row r="180" ht="21" hidden="1" customHeight="1" spans="1:5">
      <c r="A180" s="339">
        <f t="shared" si="2"/>
        <v>5</v>
      </c>
      <c r="B180" s="120">
        <v>21473</v>
      </c>
      <c r="C180" s="121" t="s">
        <v>1514</v>
      </c>
      <c r="D180" s="337"/>
      <c r="E180" s="337"/>
    </row>
    <row r="181" ht="21" hidden="1" customHeight="1" spans="1:5">
      <c r="A181" s="339">
        <f t="shared" si="2"/>
        <v>7</v>
      </c>
      <c r="B181" s="120">
        <v>2147301</v>
      </c>
      <c r="C181" s="123" t="s">
        <v>888</v>
      </c>
      <c r="D181" s="337"/>
      <c r="E181" s="337"/>
    </row>
    <row r="182" ht="21" hidden="1" customHeight="1" spans="1:5">
      <c r="A182" s="339">
        <f t="shared" si="2"/>
        <v>7</v>
      </c>
      <c r="B182" s="120">
        <v>2147303</v>
      </c>
      <c r="C182" s="123" t="s">
        <v>1483</v>
      </c>
      <c r="D182" s="337"/>
      <c r="E182" s="337"/>
    </row>
    <row r="183" ht="21" hidden="1" customHeight="1" spans="1:5">
      <c r="A183" s="339">
        <f t="shared" si="2"/>
        <v>7</v>
      </c>
      <c r="B183" s="120">
        <v>2147399</v>
      </c>
      <c r="C183" s="123" t="s">
        <v>1515</v>
      </c>
      <c r="D183" s="337"/>
      <c r="E183" s="337"/>
    </row>
    <row r="184" ht="21" hidden="1" customHeight="1" spans="1:5">
      <c r="A184" s="339">
        <f t="shared" si="2"/>
        <v>3</v>
      </c>
      <c r="B184" s="120">
        <v>215</v>
      </c>
      <c r="C184" s="121" t="s">
        <v>930</v>
      </c>
      <c r="D184" s="337"/>
      <c r="E184" s="337"/>
    </row>
    <row r="185" ht="21" hidden="1" customHeight="1" spans="1:5">
      <c r="A185" s="339">
        <f t="shared" si="2"/>
        <v>5</v>
      </c>
      <c r="B185" s="120">
        <v>21562</v>
      </c>
      <c r="C185" s="121" t="s">
        <v>1516</v>
      </c>
      <c r="D185" s="337"/>
      <c r="E185" s="337"/>
    </row>
    <row r="186" ht="21" hidden="1" customHeight="1" spans="1:5">
      <c r="A186" s="339">
        <f t="shared" si="2"/>
        <v>7</v>
      </c>
      <c r="B186" s="120">
        <v>2156201</v>
      </c>
      <c r="C186" s="123" t="s">
        <v>1517</v>
      </c>
      <c r="D186" s="337"/>
      <c r="E186" s="337"/>
    </row>
    <row r="187" ht="21" hidden="1" customHeight="1" spans="1:5">
      <c r="A187" s="339">
        <f t="shared" si="2"/>
        <v>7</v>
      </c>
      <c r="B187" s="120">
        <v>2156202</v>
      </c>
      <c r="C187" s="123" t="s">
        <v>1518</v>
      </c>
      <c r="D187" s="337"/>
      <c r="E187" s="337"/>
    </row>
    <row r="188" ht="21" hidden="1" customHeight="1" spans="1:5">
      <c r="A188" s="339">
        <f t="shared" si="2"/>
        <v>7</v>
      </c>
      <c r="B188" s="120">
        <v>2156299</v>
      </c>
      <c r="C188" s="123" t="s">
        <v>1519</v>
      </c>
      <c r="D188" s="337"/>
      <c r="E188" s="337"/>
    </row>
    <row r="189" ht="21" hidden="1" customHeight="1" spans="1:5">
      <c r="A189" s="339">
        <f t="shared" si="2"/>
        <v>3</v>
      </c>
      <c r="B189" s="120">
        <v>217</v>
      </c>
      <c r="C189" s="121" t="s">
        <v>988</v>
      </c>
      <c r="D189" s="337"/>
      <c r="E189" s="337"/>
    </row>
    <row r="190" ht="21" hidden="1" customHeight="1" spans="1:5">
      <c r="A190" s="339">
        <f t="shared" si="2"/>
        <v>7</v>
      </c>
      <c r="B190" s="120">
        <v>2170402</v>
      </c>
      <c r="C190" s="123" t="s">
        <v>1520</v>
      </c>
      <c r="D190" s="337"/>
      <c r="E190" s="337"/>
    </row>
    <row r="191" ht="21" hidden="1" customHeight="1" spans="1:5">
      <c r="A191" s="339">
        <f t="shared" si="2"/>
        <v>7</v>
      </c>
      <c r="B191" s="120">
        <v>2170403</v>
      </c>
      <c r="C191" s="123" t="s">
        <v>1521</v>
      </c>
      <c r="D191" s="337"/>
      <c r="E191" s="337"/>
    </row>
    <row r="192" ht="21" customHeight="1" spans="1:5">
      <c r="A192" s="339">
        <f t="shared" si="2"/>
        <v>3</v>
      </c>
      <c r="B192" s="120">
        <v>229</v>
      </c>
      <c r="C192" s="124" t="s">
        <v>1161</v>
      </c>
      <c r="D192" s="337">
        <v>183682</v>
      </c>
      <c r="E192" s="338">
        <f>VLOOKUP(B192,[1]Sheet7!$A$4:$F$265,6,FALSE)</f>
        <v>422439.814259</v>
      </c>
    </row>
    <row r="193" ht="21" customHeight="1" spans="1:5">
      <c r="A193" s="339">
        <f t="shared" si="2"/>
        <v>5</v>
      </c>
      <c r="B193" s="120">
        <v>22904</v>
      </c>
      <c r="C193" s="124" t="s">
        <v>1522</v>
      </c>
      <c r="D193" s="337">
        <v>182018</v>
      </c>
      <c r="E193" s="338">
        <f>VLOOKUP(B193,[1]Sheet7!$A$4:$F$265,6,FALSE)</f>
        <v>421867.860241</v>
      </c>
    </row>
    <row r="194" ht="21" customHeight="1" spans="1:5">
      <c r="A194" s="339">
        <f t="shared" si="2"/>
        <v>7</v>
      </c>
      <c r="B194" s="120">
        <v>2290401</v>
      </c>
      <c r="C194" s="125" t="s">
        <v>1523</v>
      </c>
      <c r="D194" s="337">
        <v>119480</v>
      </c>
      <c r="E194" s="338">
        <f>VLOOKUP(B194,[1]Sheet7!$A$4:$F$265,6,FALSE)</f>
        <v>195405.791663</v>
      </c>
    </row>
    <row r="195" ht="21" customHeight="1" spans="1:5">
      <c r="A195" s="339">
        <f t="shared" si="2"/>
        <v>7</v>
      </c>
      <c r="B195" s="120">
        <v>2290402</v>
      </c>
      <c r="C195" s="125" t="s">
        <v>1524</v>
      </c>
      <c r="D195" s="337">
        <v>62538</v>
      </c>
      <c r="E195" s="338">
        <f>VLOOKUP(B195,[1]Sheet7!$A$4:$F$265,6,FALSE)</f>
        <v>226462.068578</v>
      </c>
    </row>
    <row r="196" ht="21" hidden="1" customHeight="1" spans="1:5">
      <c r="A196" s="339">
        <f t="shared" si="2"/>
        <v>7</v>
      </c>
      <c r="B196" s="120">
        <v>2290403</v>
      </c>
      <c r="C196" s="123" t="s">
        <v>1525</v>
      </c>
      <c r="D196" s="337"/>
      <c r="E196" s="337"/>
    </row>
    <row r="197" ht="21" hidden="1" customHeight="1" spans="1:5">
      <c r="A197" s="339">
        <f t="shared" si="2"/>
        <v>5</v>
      </c>
      <c r="B197" s="120">
        <v>22908</v>
      </c>
      <c r="C197" s="121" t="s">
        <v>1526</v>
      </c>
      <c r="D197" s="337">
        <v>13</v>
      </c>
      <c r="E197" s="337"/>
    </row>
    <row r="198" ht="21" hidden="1" customHeight="1" spans="1:5">
      <c r="A198" s="339">
        <f t="shared" ref="A198:A261" si="3">LEN(B198)</f>
        <v>7</v>
      </c>
      <c r="B198" s="120">
        <v>2290802</v>
      </c>
      <c r="C198" s="123" t="s">
        <v>1527</v>
      </c>
      <c r="D198" s="337"/>
      <c r="E198" s="337"/>
    </row>
    <row r="199" ht="21" hidden="1" customHeight="1" spans="1:5">
      <c r="A199" s="339">
        <f t="shared" si="3"/>
        <v>7</v>
      </c>
      <c r="B199" s="120">
        <v>2290803</v>
      </c>
      <c r="C199" s="123" t="s">
        <v>1528</v>
      </c>
      <c r="D199" s="337"/>
      <c r="E199" s="337"/>
    </row>
    <row r="200" ht="21" hidden="1" customHeight="1" spans="1:5">
      <c r="A200" s="339">
        <f t="shared" si="3"/>
        <v>7</v>
      </c>
      <c r="B200" s="120">
        <v>2290804</v>
      </c>
      <c r="C200" s="123" t="s">
        <v>1529</v>
      </c>
      <c r="D200" s="337"/>
      <c r="E200" s="337"/>
    </row>
    <row r="201" ht="21" hidden="1" customHeight="1" spans="1:5">
      <c r="A201" s="339">
        <f t="shared" si="3"/>
        <v>7</v>
      </c>
      <c r="B201" s="120">
        <v>2290805</v>
      </c>
      <c r="C201" s="123" t="s">
        <v>1530</v>
      </c>
      <c r="D201" s="337"/>
      <c r="E201" s="337"/>
    </row>
    <row r="202" ht="21" hidden="1" customHeight="1" spans="1:5">
      <c r="A202" s="339">
        <f t="shared" si="3"/>
        <v>7</v>
      </c>
      <c r="B202" s="120">
        <v>2290806</v>
      </c>
      <c r="C202" s="123" t="s">
        <v>1531</v>
      </c>
      <c r="D202" s="337"/>
      <c r="E202" s="337"/>
    </row>
    <row r="203" ht="21" hidden="1" customHeight="1" spans="1:5">
      <c r="A203" s="339">
        <f t="shared" si="3"/>
        <v>7</v>
      </c>
      <c r="B203" s="120">
        <v>2290807</v>
      </c>
      <c r="C203" s="123" t="s">
        <v>1532</v>
      </c>
      <c r="D203" s="337"/>
      <c r="E203" s="337"/>
    </row>
    <row r="204" ht="21" hidden="1" customHeight="1" spans="1:5">
      <c r="A204" s="339">
        <f t="shared" si="3"/>
        <v>7</v>
      </c>
      <c r="B204" s="120">
        <v>2290808</v>
      </c>
      <c r="C204" s="123" t="s">
        <v>1533</v>
      </c>
      <c r="D204" s="337">
        <v>13</v>
      </c>
      <c r="E204" s="337"/>
    </row>
    <row r="205" ht="21" hidden="1" customHeight="1" spans="1:5">
      <c r="A205" s="339">
        <f t="shared" si="3"/>
        <v>7</v>
      </c>
      <c r="B205" s="120">
        <v>2290899</v>
      </c>
      <c r="C205" s="123" t="s">
        <v>1534</v>
      </c>
      <c r="D205" s="337"/>
      <c r="E205" s="337"/>
    </row>
    <row r="206" ht="21" customHeight="1" spans="1:5">
      <c r="A206" s="339">
        <f t="shared" si="3"/>
        <v>5</v>
      </c>
      <c r="B206" s="120">
        <v>22960</v>
      </c>
      <c r="C206" s="124" t="s">
        <v>1535</v>
      </c>
      <c r="D206" s="337">
        <v>1651</v>
      </c>
      <c r="E206" s="338">
        <f>VLOOKUP(B206,[1]Sheet7!$A$4:$F$265,6,FALSE)</f>
        <v>571.954018</v>
      </c>
    </row>
    <row r="207" ht="21" hidden="1" customHeight="1" spans="1:5">
      <c r="A207" s="339">
        <f t="shared" si="3"/>
        <v>7</v>
      </c>
      <c r="B207" s="120">
        <v>2296001</v>
      </c>
      <c r="C207" s="123" t="s">
        <v>1536</v>
      </c>
      <c r="D207" s="337"/>
      <c r="E207" s="337"/>
    </row>
    <row r="208" ht="21" customHeight="1" spans="1:5">
      <c r="A208" s="339">
        <f t="shared" si="3"/>
        <v>7</v>
      </c>
      <c r="B208" s="120">
        <v>2296002</v>
      </c>
      <c r="C208" s="125" t="s">
        <v>1537</v>
      </c>
      <c r="D208" s="337">
        <v>460</v>
      </c>
      <c r="E208" s="338">
        <f>VLOOKUP(B208,[1]Sheet7!$A$4:$F$265,6,FALSE)</f>
        <v>75.6475</v>
      </c>
    </row>
    <row r="209" ht="21" customHeight="1" spans="1:5">
      <c r="A209" s="339">
        <f t="shared" si="3"/>
        <v>7</v>
      </c>
      <c r="B209" s="120">
        <v>2296003</v>
      </c>
      <c r="C209" s="125" t="s">
        <v>1538</v>
      </c>
      <c r="D209" s="337">
        <v>364</v>
      </c>
      <c r="E209" s="338">
        <f>VLOOKUP(B209,[1]Sheet7!$A$4:$F$265,6,FALSE)</f>
        <v>70.35</v>
      </c>
    </row>
    <row r="210" ht="21" customHeight="1" spans="1:5">
      <c r="A210" s="339">
        <f t="shared" si="3"/>
        <v>7</v>
      </c>
      <c r="B210" s="120">
        <v>2296004</v>
      </c>
      <c r="C210" s="125" t="s">
        <v>1539</v>
      </c>
      <c r="D210" s="337">
        <v>64</v>
      </c>
      <c r="E210" s="338">
        <f>VLOOKUP(B210,[1]Sheet7!$A$4:$F$265,6,FALSE)</f>
        <v>64.2</v>
      </c>
    </row>
    <row r="211" ht="21" hidden="1" customHeight="1" spans="1:5">
      <c r="A211" s="339">
        <f t="shared" si="3"/>
        <v>7</v>
      </c>
      <c r="B211" s="120">
        <v>2296005</v>
      </c>
      <c r="C211" s="123" t="s">
        <v>1540</v>
      </c>
      <c r="D211" s="337"/>
      <c r="E211" s="337"/>
    </row>
    <row r="212" ht="21" customHeight="1" spans="1:5">
      <c r="A212" s="339">
        <f t="shared" si="3"/>
        <v>7</v>
      </c>
      <c r="B212" s="120">
        <v>2296006</v>
      </c>
      <c r="C212" s="125" t="s">
        <v>1541</v>
      </c>
      <c r="D212" s="337">
        <v>175</v>
      </c>
      <c r="E212" s="338">
        <f>VLOOKUP(B212,[1]Sheet7!$A$4:$F$265,6,FALSE)</f>
        <v>154</v>
      </c>
    </row>
    <row r="213" ht="21" hidden="1" customHeight="1" spans="1:5">
      <c r="A213" s="339">
        <f t="shared" si="3"/>
        <v>7</v>
      </c>
      <c r="B213" s="120">
        <v>2296010</v>
      </c>
      <c r="C213" s="123" t="s">
        <v>1542</v>
      </c>
      <c r="D213" s="337"/>
      <c r="E213" s="337"/>
    </row>
    <row r="214" ht="21" hidden="1" customHeight="1" spans="1:5">
      <c r="A214" s="339">
        <f t="shared" si="3"/>
        <v>7</v>
      </c>
      <c r="B214" s="120">
        <v>2296011</v>
      </c>
      <c r="C214" s="123" t="s">
        <v>1543</v>
      </c>
      <c r="D214" s="337"/>
      <c r="E214" s="337"/>
    </row>
    <row r="215" ht="21" hidden="1" customHeight="1" spans="1:5">
      <c r="A215" s="339">
        <f t="shared" si="3"/>
        <v>7</v>
      </c>
      <c r="B215" s="120">
        <v>2296012</v>
      </c>
      <c r="C215" s="123" t="s">
        <v>1544</v>
      </c>
      <c r="D215" s="337"/>
      <c r="E215" s="337"/>
    </row>
    <row r="216" ht="21" customHeight="1" spans="1:5">
      <c r="A216" s="339">
        <f t="shared" si="3"/>
        <v>7</v>
      </c>
      <c r="B216" s="120">
        <v>2296013</v>
      </c>
      <c r="C216" s="125" t="s">
        <v>1545</v>
      </c>
      <c r="D216" s="337">
        <v>119</v>
      </c>
      <c r="E216" s="338">
        <f>VLOOKUP(B216,[1]Sheet7!$A$4:$F$265,6,FALSE)</f>
        <v>108</v>
      </c>
    </row>
    <row r="217" ht="21" customHeight="1" spans="1:5">
      <c r="A217" s="339">
        <f t="shared" si="3"/>
        <v>7</v>
      </c>
      <c r="B217" s="120">
        <v>2296099</v>
      </c>
      <c r="C217" s="125" t="s">
        <v>1546</v>
      </c>
      <c r="D217" s="337">
        <v>470</v>
      </c>
      <c r="E217" s="338">
        <f>VLOOKUP(B217,[1]Sheet7!$A$4:$F$265,6,FALSE)</f>
        <v>99.756518</v>
      </c>
    </row>
    <row r="218" ht="21" customHeight="1" spans="1:5">
      <c r="A218" s="339">
        <f t="shared" si="3"/>
        <v>3</v>
      </c>
      <c r="B218" s="120">
        <v>232</v>
      </c>
      <c r="C218" s="124" t="s">
        <v>1162</v>
      </c>
      <c r="D218" s="337">
        <v>22350</v>
      </c>
      <c r="E218" s="338">
        <f>VLOOKUP(B218,[1]Sheet7!$A$4:$F$265,6,FALSE)</f>
        <v>31715.83</v>
      </c>
    </row>
    <row r="219" ht="21" customHeight="1" spans="1:5">
      <c r="A219" s="339">
        <f t="shared" si="3"/>
        <v>5</v>
      </c>
      <c r="B219" s="120">
        <v>23204</v>
      </c>
      <c r="C219" s="124" t="s">
        <v>1547</v>
      </c>
      <c r="D219" s="337">
        <v>22350</v>
      </c>
      <c r="E219" s="338">
        <f>VLOOKUP(B219,[1]Sheet7!$A$4:$F$265,6,FALSE)</f>
        <v>31715.83</v>
      </c>
    </row>
    <row r="220" ht="21" hidden="1" customHeight="1" spans="1:5">
      <c r="A220" s="339">
        <f t="shared" si="3"/>
        <v>7</v>
      </c>
      <c r="B220" s="120">
        <v>2320401</v>
      </c>
      <c r="C220" s="123" t="s">
        <v>1548</v>
      </c>
      <c r="D220" s="337"/>
      <c r="E220" s="337"/>
    </row>
    <row r="221" ht="21" hidden="1" customHeight="1" spans="1:5">
      <c r="A221" s="339">
        <f t="shared" si="3"/>
        <v>7</v>
      </c>
      <c r="B221" s="120">
        <v>2320402</v>
      </c>
      <c r="C221" s="123" t="s">
        <v>1549</v>
      </c>
      <c r="D221" s="337"/>
      <c r="E221" s="337"/>
    </row>
    <row r="222" ht="21" hidden="1" customHeight="1" spans="1:5">
      <c r="A222" s="339">
        <f t="shared" si="3"/>
        <v>7</v>
      </c>
      <c r="B222" s="120">
        <v>2320405</v>
      </c>
      <c r="C222" s="123" t="s">
        <v>1550</v>
      </c>
      <c r="D222" s="337"/>
      <c r="E222" s="337"/>
    </row>
    <row r="223" ht="21" customHeight="1" spans="1:5">
      <c r="A223" s="339">
        <f t="shared" si="3"/>
        <v>7</v>
      </c>
      <c r="B223" s="120">
        <v>2320411</v>
      </c>
      <c r="C223" s="125" t="s">
        <v>1551</v>
      </c>
      <c r="D223" s="337">
        <v>13642</v>
      </c>
      <c r="E223" s="338">
        <f>VLOOKUP(B223,[1]Sheet7!$A$4:$F$265,6,FALSE)</f>
        <v>14165.23</v>
      </c>
    </row>
    <row r="224" ht="21" hidden="1" customHeight="1" spans="1:5">
      <c r="A224" s="339">
        <f t="shared" si="3"/>
        <v>7</v>
      </c>
      <c r="B224" s="120">
        <v>2320413</v>
      </c>
      <c r="C224" s="123" t="s">
        <v>1552</v>
      </c>
      <c r="D224" s="337"/>
      <c r="E224" s="337"/>
    </row>
    <row r="225" ht="21" hidden="1" customHeight="1" spans="1:5">
      <c r="A225" s="339">
        <f t="shared" si="3"/>
        <v>7</v>
      </c>
      <c r="B225" s="120">
        <v>2320414</v>
      </c>
      <c r="C225" s="123" t="s">
        <v>1553</v>
      </c>
      <c r="D225" s="337"/>
      <c r="E225" s="337"/>
    </row>
    <row r="226" ht="21" hidden="1" customHeight="1" spans="1:5">
      <c r="A226" s="339">
        <f t="shared" si="3"/>
        <v>7</v>
      </c>
      <c r="B226" s="120">
        <v>2320416</v>
      </c>
      <c r="C226" s="123" t="s">
        <v>1554</v>
      </c>
      <c r="D226" s="337"/>
      <c r="E226" s="337"/>
    </row>
    <row r="227" ht="21" hidden="1" customHeight="1" spans="1:5">
      <c r="A227" s="339">
        <f t="shared" si="3"/>
        <v>7</v>
      </c>
      <c r="B227" s="120">
        <v>2320417</v>
      </c>
      <c r="C227" s="123" t="s">
        <v>1555</v>
      </c>
      <c r="D227" s="337"/>
      <c r="E227" s="337"/>
    </row>
    <row r="228" ht="21" hidden="1" customHeight="1" spans="1:5">
      <c r="A228" s="339">
        <f t="shared" si="3"/>
        <v>7</v>
      </c>
      <c r="B228" s="120">
        <v>2320418</v>
      </c>
      <c r="C228" s="123" t="s">
        <v>1556</v>
      </c>
      <c r="D228" s="337"/>
      <c r="E228" s="337"/>
    </row>
    <row r="229" ht="21" hidden="1" customHeight="1" spans="1:5">
      <c r="A229" s="339">
        <f t="shared" si="3"/>
        <v>7</v>
      </c>
      <c r="B229" s="120">
        <v>2320419</v>
      </c>
      <c r="C229" s="123" t="s">
        <v>1557</v>
      </c>
      <c r="D229" s="337"/>
      <c r="E229" s="337"/>
    </row>
    <row r="230" ht="21" hidden="1" customHeight="1" spans="1:5">
      <c r="A230" s="339">
        <f t="shared" si="3"/>
        <v>7</v>
      </c>
      <c r="B230" s="120">
        <v>2320420</v>
      </c>
      <c r="C230" s="123" t="s">
        <v>1558</v>
      </c>
      <c r="D230" s="337"/>
      <c r="E230" s="337"/>
    </row>
    <row r="231" ht="21" hidden="1" customHeight="1" spans="1:5">
      <c r="A231" s="339">
        <f t="shared" si="3"/>
        <v>7</v>
      </c>
      <c r="B231" s="120">
        <v>2320431</v>
      </c>
      <c r="C231" s="123" t="s">
        <v>1559</v>
      </c>
      <c r="D231" s="337"/>
      <c r="E231" s="337"/>
    </row>
    <row r="232" ht="21" hidden="1" customHeight="1" spans="1:5">
      <c r="A232" s="339">
        <f t="shared" si="3"/>
        <v>7</v>
      </c>
      <c r="B232" s="120">
        <v>2320432</v>
      </c>
      <c r="C232" s="123" t="s">
        <v>1560</v>
      </c>
      <c r="D232" s="337"/>
      <c r="E232" s="337"/>
    </row>
    <row r="233" ht="21" customHeight="1" spans="1:5">
      <c r="A233" s="339">
        <f t="shared" si="3"/>
        <v>7</v>
      </c>
      <c r="B233" s="120">
        <v>2320433</v>
      </c>
      <c r="C233" s="125" t="s">
        <v>1561</v>
      </c>
      <c r="D233" s="337">
        <v>1203</v>
      </c>
      <c r="E233" s="338">
        <f>VLOOKUP(B233,[1]Sheet7!$A$4:$F$265,6,FALSE)</f>
        <v>3513.88</v>
      </c>
    </row>
    <row r="234" ht="21" customHeight="1" spans="1:5">
      <c r="A234" s="339">
        <f t="shared" si="3"/>
        <v>7</v>
      </c>
      <c r="B234" s="120">
        <v>2320498</v>
      </c>
      <c r="C234" s="125" t="s">
        <v>1562</v>
      </c>
      <c r="D234" s="337">
        <v>7505</v>
      </c>
      <c r="E234" s="338">
        <f>VLOOKUP(B234,[1]Sheet7!$A$4:$F$265,6,FALSE)</f>
        <v>14036.72</v>
      </c>
    </row>
    <row r="235" ht="21" hidden="1" customHeight="1" spans="1:5">
      <c r="A235" s="339">
        <f t="shared" si="3"/>
        <v>7</v>
      </c>
      <c r="B235" s="120">
        <v>2320499</v>
      </c>
      <c r="C235" s="123" t="s">
        <v>1563</v>
      </c>
      <c r="D235" s="337"/>
      <c r="E235" s="337"/>
    </row>
    <row r="236" ht="21" customHeight="1" spans="1:5">
      <c r="A236" s="339">
        <f t="shared" si="3"/>
        <v>3</v>
      </c>
      <c r="B236" s="120">
        <v>233</v>
      </c>
      <c r="C236" s="124" t="s">
        <v>1170</v>
      </c>
      <c r="D236" s="337">
        <v>8</v>
      </c>
      <c r="E236" s="338">
        <f>VLOOKUP(B236,[1]Sheet7!$A$4:$F$265,6,FALSE)</f>
        <v>2.335792</v>
      </c>
    </row>
    <row r="237" ht="21" customHeight="1" spans="1:5">
      <c r="A237" s="339">
        <f t="shared" si="3"/>
        <v>5</v>
      </c>
      <c r="B237" s="120">
        <v>23304</v>
      </c>
      <c r="C237" s="124" t="s">
        <v>1564</v>
      </c>
      <c r="D237" s="337">
        <v>8</v>
      </c>
      <c r="E237" s="338">
        <f>VLOOKUP(B237,[1]Sheet7!$A$4:$F$265,6,FALSE)</f>
        <v>2.335792</v>
      </c>
    </row>
    <row r="238" ht="21" hidden="1" customHeight="1" spans="1:5">
      <c r="A238" s="339">
        <f t="shared" si="3"/>
        <v>7</v>
      </c>
      <c r="B238" s="120">
        <v>2330401</v>
      </c>
      <c r="C238" s="123" t="s">
        <v>1565</v>
      </c>
      <c r="D238" s="337"/>
      <c r="E238" s="337"/>
    </row>
    <row r="239" ht="21" hidden="1" customHeight="1" spans="1:5">
      <c r="A239" s="339">
        <f t="shared" si="3"/>
        <v>7</v>
      </c>
      <c r="B239" s="120">
        <v>2330402</v>
      </c>
      <c r="C239" s="123" t="s">
        <v>1566</v>
      </c>
      <c r="D239" s="337"/>
      <c r="E239" s="337"/>
    </row>
    <row r="240" ht="21" hidden="1" customHeight="1" spans="1:5">
      <c r="A240" s="339">
        <f t="shared" si="3"/>
        <v>7</v>
      </c>
      <c r="B240" s="120">
        <v>2330405</v>
      </c>
      <c r="C240" s="123" t="s">
        <v>1567</v>
      </c>
      <c r="D240" s="337"/>
      <c r="E240" s="337"/>
    </row>
    <row r="241" ht="21" customHeight="1" spans="1:5">
      <c r="A241" s="339">
        <f t="shared" si="3"/>
        <v>7</v>
      </c>
      <c r="B241" s="120">
        <v>2330411</v>
      </c>
      <c r="C241" s="125" t="s">
        <v>1568</v>
      </c>
      <c r="D241" s="337">
        <v>7</v>
      </c>
      <c r="E241" s="338">
        <f>VLOOKUP(B241,[1]Sheet7!$A$4:$F$265,6,FALSE)</f>
        <v>1.458262</v>
      </c>
    </row>
    <row r="242" ht="21" hidden="1" customHeight="1" spans="1:5">
      <c r="A242" s="339">
        <f t="shared" si="3"/>
        <v>7</v>
      </c>
      <c r="B242" s="120">
        <v>2330413</v>
      </c>
      <c r="C242" s="123" t="s">
        <v>1569</v>
      </c>
      <c r="D242" s="337"/>
      <c r="E242" s="337"/>
    </row>
    <row r="243" ht="21" hidden="1" customHeight="1" spans="1:5">
      <c r="A243" s="339">
        <f t="shared" si="3"/>
        <v>7</v>
      </c>
      <c r="B243" s="120">
        <v>2330414</v>
      </c>
      <c r="C243" s="123" t="s">
        <v>1570</v>
      </c>
      <c r="D243" s="337"/>
      <c r="E243" s="337"/>
    </row>
    <row r="244" ht="21" hidden="1" customHeight="1" spans="1:5">
      <c r="A244" s="339">
        <f t="shared" si="3"/>
        <v>7</v>
      </c>
      <c r="B244" s="120">
        <v>2330416</v>
      </c>
      <c r="C244" s="123" t="s">
        <v>1571</v>
      </c>
      <c r="D244" s="337"/>
      <c r="E244" s="337"/>
    </row>
    <row r="245" ht="21" hidden="1" customHeight="1" spans="1:5">
      <c r="A245" s="339">
        <f t="shared" si="3"/>
        <v>7</v>
      </c>
      <c r="B245" s="120">
        <v>2330417</v>
      </c>
      <c r="C245" s="123" t="s">
        <v>1572</v>
      </c>
      <c r="D245" s="337"/>
      <c r="E245" s="337"/>
    </row>
    <row r="246" ht="21" hidden="1" customHeight="1" spans="1:5">
      <c r="A246" s="339">
        <f t="shared" si="3"/>
        <v>7</v>
      </c>
      <c r="B246" s="120">
        <v>2330418</v>
      </c>
      <c r="C246" s="123" t="s">
        <v>1573</v>
      </c>
      <c r="D246" s="337"/>
      <c r="E246" s="337"/>
    </row>
    <row r="247" ht="21" hidden="1" customHeight="1" spans="1:5">
      <c r="A247" s="339">
        <f t="shared" si="3"/>
        <v>7</v>
      </c>
      <c r="B247" s="120">
        <v>2330419</v>
      </c>
      <c r="C247" s="123" t="s">
        <v>1574</v>
      </c>
      <c r="D247" s="337"/>
      <c r="E247" s="337"/>
    </row>
    <row r="248" ht="21" hidden="1" customHeight="1" spans="1:5">
      <c r="A248" s="339">
        <f t="shared" si="3"/>
        <v>7</v>
      </c>
      <c r="B248" s="120">
        <v>2330420</v>
      </c>
      <c r="C248" s="123" t="s">
        <v>1575</v>
      </c>
      <c r="D248" s="337"/>
      <c r="E248" s="337"/>
    </row>
    <row r="249" ht="21" hidden="1" customHeight="1" spans="1:5">
      <c r="A249" s="339">
        <f t="shared" si="3"/>
        <v>7</v>
      </c>
      <c r="B249" s="120">
        <v>2330431</v>
      </c>
      <c r="C249" s="123" t="s">
        <v>1576</v>
      </c>
      <c r="D249" s="337"/>
      <c r="E249" s="337"/>
    </row>
    <row r="250" ht="21" hidden="1" customHeight="1" spans="1:5">
      <c r="A250" s="339">
        <f t="shared" si="3"/>
        <v>7</v>
      </c>
      <c r="B250" s="120">
        <v>2330432</v>
      </c>
      <c r="C250" s="123" t="s">
        <v>1577</v>
      </c>
      <c r="D250" s="337"/>
      <c r="E250" s="337"/>
    </row>
    <row r="251" ht="21" hidden="1" customHeight="1" spans="1:5">
      <c r="A251" s="339">
        <f t="shared" si="3"/>
        <v>7</v>
      </c>
      <c r="B251" s="120">
        <v>2330433</v>
      </c>
      <c r="C251" s="123" t="s">
        <v>1578</v>
      </c>
      <c r="D251" s="337"/>
      <c r="E251" s="337"/>
    </row>
    <row r="252" ht="21" customHeight="1" spans="1:5">
      <c r="A252" s="339">
        <f t="shared" si="3"/>
        <v>7</v>
      </c>
      <c r="B252" s="120">
        <v>2330498</v>
      </c>
      <c r="C252" s="125" t="s">
        <v>1579</v>
      </c>
      <c r="D252" s="337"/>
      <c r="E252" s="338">
        <f>VLOOKUP(B252,[1]Sheet7!$A$4:$F$265,6,FALSE)</f>
        <v>0.701836</v>
      </c>
    </row>
    <row r="253" ht="21" hidden="1" customHeight="1" spans="1:5">
      <c r="A253" s="339">
        <f t="shared" si="3"/>
        <v>7</v>
      </c>
      <c r="B253" s="120">
        <v>2330499</v>
      </c>
      <c r="C253" s="123" t="s">
        <v>1580</v>
      </c>
      <c r="D253" s="337"/>
      <c r="E253" s="337"/>
    </row>
    <row r="254" ht="21" hidden="1" customHeight="1" spans="1:5">
      <c r="A254" s="339">
        <f t="shared" si="3"/>
        <v>3</v>
      </c>
      <c r="B254" s="120">
        <v>234</v>
      </c>
      <c r="C254" s="121" t="s">
        <v>1581</v>
      </c>
      <c r="D254" s="337">
        <v>442</v>
      </c>
      <c r="E254" s="337"/>
    </row>
    <row r="255" ht="21" hidden="1" customHeight="1" spans="1:5">
      <c r="A255" s="339">
        <f t="shared" si="3"/>
        <v>5</v>
      </c>
      <c r="B255" s="120">
        <v>23401</v>
      </c>
      <c r="C255" s="121" t="s">
        <v>1582</v>
      </c>
      <c r="D255" s="337">
        <v>442</v>
      </c>
      <c r="E255" s="337"/>
    </row>
    <row r="256" ht="21" hidden="1" customHeight="1" spans="1:5">
      <c r="A256" s="339">
        <f t="shared" si="3"/>
        <v>7</v>
      </c>
      <c r="B256" s="120">
        <v>2340101</v>
      </c>
      <c r="C256" s="123" t="s">
        <v>1583</v>
      </c>
      <c r="D256" s="337">
        <v>442</v>
      </c>
      <c r="E256" s="337"/>
    </row>
    <row r="257" ht="21" hidden="1" customHeight="1" spans="1:5">
      <c r="A257" s="339">
        <f t="shared" si="3"/>
        <v>7</v>
      </c>
      <c r="B257" s="120">
        <v>2340102</v>
      </c>
      <c r="C257" s="123" t="s">
        <v>1584</v>
      </c>
      <c r="D257" s="337"/>
      <c r="E257" s="337"/>
    </row>
    <row r="258" ht="21" hidden="1" customHeight="1" spans="1:5">
      <c r="A258" s="339">
        <f t="shared" si="3"/>
        <v>7</v>
      </c>
      <c r="B258" s="120">
        <v>2340103</v>
      </c>
      <c r="C258" s="123" t="s">
        <v>1585</v>
      </c>
      <c r="D258" s="337"/>
      <c r="E258" s="337"/>
    </row>
    <row r="259" ht="21" hidden="1" customHeight="1" spans="1:5">
      <c r="A259" s="339">
        <f t="shared" si="3"/>
        <v>7</v>
      </c>
      <c r="B259" s="120">
        <v>2340104</v>
      </c>
      <c r="C259" s="123" t="s">
        <v>1586</v>
      </c>
      <c r="D259" s="337"/>
      <c r="E259" s="337"/>
    </row>
    <row r="260" ht="21" hidden="1" customHeight="1" spans="1:5">
      <c r="A260" s="339">
        <f t="shared" si="3"/>
        <v>7</v>
      </c>
      <c r="B260" s="120">
        <v>2340105</v>
      </c>
      <c r="C260" s="123" t="s">
        <v>1587</v>
      </c>
      <c r="D260" s="337"/>
      <c r="E260" s="337"/>
    </row>
    <row r="261" ht="21" hidden="1" customHeight="1" spans="1:5">
      <c r="A261" s="339">
        <f t="shared" si="3"/>
        <v>7</v>
      </c>
      <c r="B261" s="120">
        <v>2340106</v>
      </c>
      <c r="C261" s="123" t="s">
        <v>1588</v>
      </c>
      <c r="D261" s="337"/>
      <c r="E261" s="337"/>
    </row>
    <row r="262" ht="21" hidden="1" customHeight="1" spans="1:5">
      <c r="A262" s="339">
        <f t="shared" ref="A262:A274" si="4">LEN(B262)</f>
        <v>7</v>
      </c>
      <c r="B262" s="120">
        <v>2340107</v>
      </c>
      <c r="C262" s="123" t="s">
        <v>1589</v>
      </c>
      <c r="D262" s="337"/>
      <c r="E262" s="337"/>
    </row>
    <row r="263" ht="21" hidden="1" customHeight="1" spans="1:5">
      <c r="A263" s="339">
        <f t="shared" si="4"/>
        <v>7</v>
      </c>
      <c r="B263" s="120">
        <v>2340108</v>
      </c>
      <c r="C263" s="123" t="s">
        <v>1590</v>
      </c>
      <c r="D263" s="337"/>
      <c r="E263" s="337"/>
    </row>
    <row r="264" ht="21" hidden="1" customHeight="1" spans="1:5">
      <c r="A264" s="339">
        <f t="shared" si="4"/>
        <v>7</v>
      </c>
      <c r="B264" s="120">
        <v>2340109</v>
      </c>
      <c r="C264" s="123" t="s">
        <v>1591</v>
      </c>
      <c r="D264" s="337"/>
      <c r="E264" s="337"/>
    </row>
    <row r="265" ht="21" hidden="1" customHeight="1" spans="1:5">
      <c r="A265" s="339">
        <f t="shared" si="4"/>
        <v>7</v>
      </c>
      <c r="B265" s="120">
        <v>2340110</v>
      </c>
      <c r="C265" s="123" t="s">
        <v>1592</v>
      </c>
      <c r="D265" s="337"/>
      <c r="E265" s="337"/>
    </row>
    <row r="266" ht="21" hidden="1" customHeight="1" spans="1:5">
      <c r="A266" s="339">
        <f t="shared" si="4"/>
        <v>7</v>
      </c>
      <c r="B266" s="120">
        <v>2340111</v>
      </c>
      <c r="C266" s="123" t="s">
        <v>1593</v>
      </c>
      <c r="D266" s="337"/>
      <c r="E266" s="337"/>
    </row>
    <row r="267" ht="21" hidden="1" customHeight="1" spans="1:5">
      <c r="A267" s="339">
        <f t="shared" si="4"/>
        <v>7</v>
      </c>
      <c r="B267" s="120">
        <v>2340199</v>
      </c>
      <c r="C267" s="123" t="s">
        <v>1594</v>
      </c>
      <c r="D267" s="337"/>
      <c r="E267" s="337"/>
    </row>
    <row r="268" ht="21" hidden="1" customHeight="1" spans="1:5">
      <c r="A268" s="339">
        <f t="shared" si="4"/>
        <v>5</v>
      </c>
      <c r="B268" s="120">
        <v>23402</v>
      </c>
      <c r="C268" s="121" t="s">
        <v>1595</v>
      </c>
      <c r="D268" s="337"/>
      <c r="E268" s="337"/>
    </row>
    <row r="269" ht="21" hidden="1" customHeight="1" spans="1:5">
      <c r="A269" s="339">
        <f t="shared" si="4"/>
        <v>7</v>
      </c>
      <c r="B269" s="120">
        <v>2340201</v>
      </c>
      <c r="C269" s="123" t="s">
        <v>1596</v>
      </c>
      <c r="D269" s="337"/>
      <c r="E269" s="337"/>
    </row>
    <row r="270" ht="21" hidden="1" customHeight="1" spans="1:5">
      <c r="A270" s="339">
        <f t="shared" si="4"/>
        <v>7</v>
      </c>
      <c r="B270" s="120">
        <v>2340202</v>
      </c>
      <c r="C270" s="123" t="s">
        <v>1597</v>
      </c>
      <c r="D270" s="337"/>
      <c r="E270" s="337"/>
    </row>
    <row r="271" ht="21" hidden="1" customHeight="1" spans="1:5">
      <c r="A271" s="339">
        <f t="shared" si="4"/>
        <v>7</v>
      </c>
      <c r="B271" s="120">
        <v>2340203</v>
      </c>
      <c r="C271" s="123" t="s">
        <v>1598</v>
      </c>
      <c r="D271" s="337"/>
      <c r="E271" s="337"/>
    </row>
    <row r="272" ht="21" hidden="1" customHeight="1" spans="1:5">
      <c r="A272" s="339">
        <f t="shared" si="4"/>
        <v>7</v>
      </c>
      <c r="B272" s="120">
        <v>2340204</v>
      </c>
      <c r="C272" s="123" t="s">
        <v>1599</v>
      </c>
      <c r="D272" s="337"/>
      <c r="E272" s="337"/>
    </row>
    <row r="273" ht="21" hidden="1" customHeight="1" spans="1:5">
      <c r="A273" s="339">
        <f t="shared" si="4"/>
        <v>7</v>
      </c>
      <c r="B273" s="120">
        <v>2340205</v>
      </c>
      <c r="C273" s="123" t="s">
        <v>1600</v>
      </c>
      <c r="D273" s="337"/>
      <c r="E273" s="337"/>
    </row>
    <row r="274" ht="21" hidden="1" customHeight="1" spans="1:5">
      <c r="A274" s="339">
        <f t="shared" si="4"/>
        <v>7</v>
      </c>
      <c r="B274" s="120">
        <v>2340299</v>
      </c>
      <c r="C274" s="123" t="s">
        <v>1601</v>
      </c>
      <c r="D274" s="337"/>
      <c r="E274" s="337"/>
    </row>
    <row r="275" ht="38.1" customHeight="1" spans="3:5">
      <c r="C275" s="340" t="s">
        <v>1602</v>
      </c>
      <c r="D275" s="340"/>
      <c r="E275" s="340"/>
    </row>
    <row r="289" spans="3:5">
      <c r="C289" s="325"/>
      <c r="D289" s="325"/>
      <c r="E289" s="325"/>
    </row>
    <row r="290" spans="3:5">
      <c r="C290" s="325"/>
      <c r="D290" s="325"/>
      <c r="E290" s="325"/>
    </row>
    <row r="291" spans="3:5">
      <c r="C291" s="325"/>
      <c r="D291" s="325"/>
      <c r="E291" s="325"/>
    </row>
    <row r="292" spans="3:5">
      <c r="C292" s="325"/>
      <c r="D292" s="325"/>
      <c r="E292" s="325"/>
    </row>
  </sheetData>
  <autoFilter ref="A4:E275">
    <filterColumn colId="4">
      <filters>
        <filter val="250"/>
        <filter val="422,440"/>
        <filter val="注：本表反映政府性基金预算本级支出情况，按《预算法》要求细化到功能分类项级科目。"/>
        <filter val="77,193"/>
        <filter val="154"/>
        <filter val="3,514"/>
        <filter val="31,716"/>
        <filter val="195,406"/>
        <filter val="76,718"/>
        <filter val="4,919"/>
        <filter val="64"/>
        <filter val="14,165"/>
        <filter val="3,528"/>
        <filter val="1,629"/>
        <filter val="70"/>
        <filter val="430"/>
        <filter val="1,970"/>
        <filter val="533,321"/>
        <filter val="572"/>
        <filter val="226,462"/>
        <filter val="1,234"/>
        <filter val="76"/>
        <filter val="736"/>
        <filter val="14,037"/>
        <filter val="421,868"/>
        <filter val="179"/>
        <filter val="100"/>
        <filter val="1"/>
        <filter val="2"/>
        <filter val="45"/>
        <filter val="85"/>
        <filter val="108"/>
        <filter val="52,849"/>
      </filters>
    </filterColumn>
    <extLst/>
  </autoFilter>
  <mergeCells count="3">
    <mergeCell ref="C1:E1"/>
    <mergeCell ref="C2:E2"/>
    <mergeCell ref="C275:E275"/>
  </mergeCells>
  <printOptions horizontalCentered="1"/>
  <pageMargins left="1.00347222222222" right="1.00347222222222" top="1.37777777777778" bottom="1.14166666666667" header="0.590277777777778" footer="0.786805555555556"/>
  <pageSetup paperSize="9" scale="93" fitToHeight="0" orientation="portrait" blackAndWhite="1" errors="blank" horizontalDpi="600"/>
  <headerFooter alignWithMargins="0"/>
  <ignoredErrors>
    <ignoredError sqref="E32:E253" emptyCellReference="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FF00"/>
    <pageSetUpPr fitToPage="1"/>
  </sheetPr>
  <dimension ref="A1:E17"/>
  <sheetViews>
    <sheetView showZeros="0" topLeftCell="A5" workbookViewId="0">
      <selection activeCell="A10" sqref="A10"/>
    </sheetView>
  </sheetViews>
  <sheetFormatPr defaultColWidth="9" defaultRowHeight="20.1" customHeight="1" outlineLevelCol="4"/>
  <cols>
    <col min="1" max="1" width="65.6666666666667" style="94" customWidth="1"/>
    <col min="2" max="2" width="17.375" style="94" hidden="1" customWidth="1"/>
    <col min="3" max="3" width="22.5" style="95" customWidth="1"/>
    <col min="4" max="16384" width="9" style="98"/>
  </cols>
  <sheetData>
    <row r="1" customHeight="1" spans="1:3">
      <c r="A1" s="171" t="s">
        <v>1603</v>
      </c>
      <c r="B1" s="171"/>
      <c r="C1" s="171"/>
    </row>
    <row r="2" ht="29.25" customHeight="1" spans="1:3">
      <c r="A2" s="99" t="s">
        <v>1604</v>
      </c>
      <c r="B2" s="99"/>
      <c r="C2" s="99"/>
    </row>
    <row r="3" ht="11.25" customHeight="1" spans="1:3">
      <c r="A3" s="114"/>
      <c r="B3" s="114"/>
      <c r="C3" s="323"/>
    </row>
    <row r="4" customHeight="1" spans="1:3">
      <c r="A4" s="318"/>
      <c r="B4" s="324"/>
      <c r="C4" s="319" t="s">
        <v>2</v>
      </c>
    </row>
    <row r="5" ht="24" customHeight="1" spans="1:3">
      <c r="A5" s="102" t="s">
        <v>1605</v>
      </c>
      <c r="B5" s="102" t="s">
        <v>1382</v>
      </c>
      <c r="C5" s="103" t="s">
        <v>64</v>
      </c>
    </row>
    <row r="6" ht="21.9" customHeight="1" spans="1:5">
      <c r="A6" s="104" t="s">
        <v>1606</v>
      </c>
      <c r="B6" s="119">
        <v>10424</v>
      </c>
      <c r="C6" s="119">
        <f>SUM(C7:C15)</f>
        <v>9683.69</v>
      </c>
      <c r="E6" s="128"/>
    </row>
    <row r="7" ht="21.9" customHeight="1" spans="1:3">
      <c r="A7" s="135" t="s">
        <v>1607</v>
      </c>
      <c r="B7" s="109"/>
      <c r="C7" s="109"/>
    </row>
    <row r="8" ht="21.9" customHeight="1" spans="1:3">
      <c r="A8" s="135" t="s">
        <v>1608</v>
      </c>
      <c r="B8" s="109"/>
      <c r="C8" s="109">
        <v>166</v>
      </c>
    </row>
    <row r="9" ht="21.9" customHeight="1" spans="1:3">
      <c r="A9" s="135" t="s">
        <v>1609</v>
      </c>
      <c r="B9" s="109">
        <v>3273</v>
      </c>
      <c r="C9" s="109">
        <v>5914.8</v>
      </c>
    </row>
    <row r="10" ht="21.9" customHeight="1" spans="1:3">
      <c r="A10" s="135" t="s">
        <v>1019</v>
      </c>
      <c r="B10" s="109"/>
      <c r="C10" s="109"/>
    </row>
    <row r="11" ht="21.9" customHeight="1" spans="1:3">
      <c r="A11" s="135" t="s">
        <v>1610</v>
      </c>
      <c r="B11" s="109">
        <v>5121</v>
      </c>
      <c r="C11" s="109">
        <v>2087.64</v>
      </c>
    </row>
    <row r="12" ht="21.9" customHeight="1" spans="1:3">
      <c r="A12" s="135" t="s">
        <v>1611</v>
      </c>
      <c r="B12" s="109">
        <v>40</v>
      </c>
      <c r="C12" s="109">
        <v>121</v>
      </c>
    </row>
    <row r="13" ht="21.9" customHeight="1" spans="1:3">
      <c r="A13" s="135" t="s">
        <v>1021</v>
      </c>
      <c r="B13" s="109"/>
      <c r="C13" s="109"/>
    </row>
    <row r="14" ht="21.9" customHeight="1" spans="1:3">
      <c r="A14" s="135" t="s">
        <v>1612</v>
      </c>
      <c r="B14" s="109"/>
      <c r="C14" s="109"/>
    </row>
    <row r="15" ht="21.9" customHeight="1" spans="1:3">
      <c r="A15" s="135" t="s">
        <v>88</v>
      </c>
      <c r="B15" s="109">
        <v>1990</v>
      </c>
      <c r="C15" s="109">
        <v>1394.25</v>
      </c>
    </row>
    <row r="16" ht="24" customHeight="1" spans="1:3">
      <c r="A16" s="146" t="s">
        <v>1613</v>
      </c>
      <c r="B16" s="146"/>
      <c r="C16" s="146"/>
    </row>
    <row r="17" customHeight="1" spans="1:3">
      <c r="A17" s="322"/>
      <c r="B17" s="322"/>
      <c r="C17" s="322"/>
    </row>
  </sheetData>
  <mergeCells count="3">
    <mergeCell ref="A2:C2"/>
    <mergeCell ref="A16:C16"/>
    <mergeCell ref="A17:C17"/>
  </mergeCells>
  <printOptions horizontalCentered="1"/>
  <pageMargins left="1.00347222222222" right="1.00347222222222" top="1.37777777777778" bottom="1.14166666666667" header="0.590277777777778" footer="0.786805555555556"/>
  <pageSetup paperSize="9" scale="92" fitToHeight="0" orientation="portrait" blackAndWhite="1" errors="blank" horizont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FF0000"/>
    <pageSetUpPr fitToPage="1"/>
  </sheetPr>
  <dimension ref="A1:D23"/>
  <sheetViews>
    <sheetView showZeros="0" topLeftCell="B7" workbookViewId="0">
      <selection activeCell="F16" sqref="F16"/>
    </sheetView>
  </sheetViews>
  <sheetFormatPr defaultColWidth="9" defaultRowHeight="20.1" customHeight="1" outlineLevelCol="3"/>
  <cols>
    <col min="1" max="1" width="9" style="316" hidden="1" customWidth="1"/>
    <col min="2" max="2" width="65.4416666666667" style="96" customWidth="1"/>
    <col min="3" max="3" width="14" style="97" hidden="1" customWidth="1"/>
    <col min="4" max="4" width="21" style="97" customWidth="1"/>
    <col min="5" max="16376" width="9" style="98"/>
    <col min="16377" max="16384" width="9" style="316"/>
  </cols>
  <sheetData>
    <row r="1" customHeight="1" spans="2:4">
      <c r="B1" s="4" t="s">
        <v>1614</v>
      </c>
      <c r="C1" s="4"/>
      <c r="D1" s="4"/>
    </row>
    <row r="2" ht="29.25" customHeight="1" spans="2:4">
      <c r="B2" s="99" t="s">
        <v>1604</v>
      </c>
      <c r="C2" s="99"/>
      <c r="D2" s="99"/>
    </row>
    <row r="3" ht="11.25" customHeight="1" spans="2:4">
      <c r="B3" s="114"/>
      <c r="C3" s="317"/>
      <c r="D3" s="317"/>
    </row>
    <row r="4" customHeight="1" spans="2:4">
      <c r="B4" s="318"/>
      <c r="C4" s="101"/>
      <c r="D4" s="319" t="s">
        <v>2</v>
      </c>
    </row>
    <row r="5" ht="24" customHeight="1" spans="2:4">
      <c r="B5" s="102" t="s">
        <v>147</v>
      </c>
      <c r="C5" s="320" t="s">
        <v>1615</v>
      </c>
      <c r="D5" s="103" t="s">
        <v>64</v>
      </c>
    </row>
    <row r="6" ht="21.9" customHeight="1" spans="2:4">
      <c r="B6" s="321" t="s">
        <v>1298</v>
      </c>
      <c r="C6" s="109">
        <f>SUM(C7:C21)</f>
        <v>43598</v>
      </c>
      <c r="D6" s="109">
        <f>SUM(D7:D21)</f>
        <v>14830.175252</v>
      </c>
    </row>
    <row r="7" ht="21.9" customHeight="1" spans="1:4">
      <c r="A7" s="316">
        <v>20709</v>
      </c>
      <c r="B7" s="79" t="s">
        <v>1616</v>
      </c>
      <c r="C7" s="109">
        <v>77</v>
      </c>
      <c r="D7" s="109">
        <v>6.7751</v>
      </c>
    </row>
    <row r="8" ht="21.9" customHeight="1" spans="1:4">
      <c r="A8" s="316">
        <v>20822</v>
      </c>
      <c r="B8" s="79" t="s">
        <v>1617</v>
      </c>
      <c r="C8" s="109">
        <v>1690</v>
      </c>
      <c r="D8" s="109">
        <v>749.15662</v>
      </c>
    </row>
    <row r="9" ht="21.9" customHeight="1" spans="1:4">
      <c r="A9" s="316">
        <v>20823</v>
      </c>
      <c r="B9" s="79" t="s">
        <v>1618</v>
      </c>
      <c r="C9" s="109">
        <v>138</v>
      </c>
      <c r="D9" s="109">
        <v>117.659823</v>
      </c>
    </row>
    <row r="10" ht="21.9" customHeight="1" spans="1:4">
      <c r="A10" s="316">
        <v>21208</v>
      </c>
      <c r="B10" s="79" t="s">
        <v>1619</v>
      </c>
      <c r="C10" s="109">
        <v>24333</v>
      </c>
      <c r="D10" s="109">
        <v>5541.935676</v>
      </c>
    </row>
    <row r="11" ht="21.9" customHeight="1" spans="1:4">
      <c r="A11" s="316">
        <v>21210</v>
      </c>
      <c r="B11" s="79" t="s">
        <v>1620</v>
      </c>
      <c r="C11" s="109">
        <v>0</v>
      </c>
      <c r="D11" s="109"/>
    </row>
    <row r="12" ht="21.9" customHeight="1" spans="1:4">
      <c r="A12" s="316">
        <v>21213</v>
      </c>
      <c r="B12" s="79" t="s">
        <v>1621</v>
      </c>
      <c r="C12" s="109">
        <v>1200</v>
      </c>
      <c r="D12" s="109">
        <v>1051.983033</v>
      </c>
    </row>
    <row r="13" ht="21.9" customHeight="1" spans="1:4">
      <c r="A13" s="316">
        <v>21211</v>
      </c>
      <c r="B13" s="79" t="s">
        <v>1622</v>
      </c>
      <c r="C13" s="109">
        <v>0</v>
      </c>
      <c r="D13" s="109"/>
    </row>
    <row r="14" ht="21.9" customHeight="1" spans="1:4">
      <c r="A14" s="316">
        <v>21214</v>
      </c>
      <c r="B14" s="79" t="s">
        <v>1623</v>
      </c>
      <c r="C14" s="109">
        <v>0</v>
      </c>
      <c r="D14" s="109"/>
    </row>
    <row r="15" ht="21.9" customHeight="1" spans="1:4">
      <c r="A15" s="316">
        <v>21366</v>
      </c>
      <c r="B15" s="79" t="s">
        <v>1624</v>
      </c>
      <c r="C15" s="109">
        <v>0</v>
      </c>
      <c r="D15" s="109"/>
    </row>
    <row r="16" ht="21.9" customHeight="1" spans="1:4">
      <c r="A16" s="316">
        <v>21367</v>
      </c>
      <c r="B16" s="79" t="s">
        <v>1625</v>
      </c>
      <c r="C16" s="109">
        <v>0</v>
      </c>
      <c r="D16" s="109">
        <v>19.418</v>
      </c>
    </row>
    <row r="17" ht="21.9" customHeight="1" spans="1:4">
      <c r="A17" s="316">
        <v>21369</v>
      </c>
      <c r="B17" s="79" t="s">
        <v>1626</v>
      </c>
      <c r="C17" s="109">
        <v>0</v>
      </c>
      <c r="D17" s="109"/>
    </row>
    <row r="18" ht="21.9" customHeight="1" spans="1:4">
      <c r="A18" s="316">
        <v>21562</v>
      </c>
      <c r="B18" s="79" t="s">
        <v>1627</v>
      </c>
      <c r="C18" s="109">
        <v>0</v>
      </c>
      <c r="D18" s="109"/>
    </row>
    <row r="19" ht="21.9" customHeight="1" spans="1:4">
      <c r="A19" s="316">
        <v>22904</v>
      </c>
      <c r="B19" s="79" t="s">
        <v>1628</v>
      </c>
      <c r="C19" s="109">
        <v>14100</v>
      </c>
      <c r="D19" s="109">
        <v>7000</v>
      </c>
    </row>
    <row r="20" ht="21.9" customHeight="1" spans="1:4">
      <c r="A20" s="316">
        <v>22908</v>
      </c>
      <c r="B20" s="79" t="s">
        <v>1629</v>
      </c>
      <c r="C20" s="109">
        <v>0</v>
      </c>
      <c r="D20" s="109"/>
    </row>
    <row r="21" ht="21.9" customHeight="1" spans="1:4">
      <c r="A21" s="316">
        <v>22960</v>
      </c>
      <c r="B21" s="79" t="s">
        <v>1630</v>
      </c>
      <c r="C21" s="109">
        <v>2060</v>
      </c>
      <c r="D21" s="109">
        <v>343.247</v>
      </c>
    </row>
    <row r="22" ht="24" customHeight="1" spans="2:4">
      <c r="B22" s="146" t="s">
        <v>1613</v>
      </c>
      <c r="C22" s="146"/>
      <c r="D22" s="146"/>
    </row>
    <row r="23" customHeight="1" spans="2:4">
      <c r="B23" s="322"/>
      <c r="C23" s="322"/>
      <c r="D23" s="322"/>
    </row>
  </sheetData>
  <mergeCells count="4">
    <mergeCell ref="B1:D1"/>
    <mergeCell ref="B2:D2"/>
    <mergeCell ref="B22:D22"/>
    <mergeCell ref="B23:D23"/>
  </mergeCells>
  <printOptions horizontalCentered="1"/>
  <pageMargins left="1.00347222222222" right="1.00347222222222" top="1.37777777777778" bottom="1.14166666666667" header="0.590277777777778" footer="0.786805555555556"/>
  <pageSetup paperSize="9" scale="94" fitToHeight="0" orientation="portrait" blackAndWhite="1" errors="blank" horizont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rgb="FF00FF00"/>
    <pageSetUpPr fitToPage="1"/>
  </sheetPr>
  <dimension ref="A1:K18"/>
  <sheetViews>
    <sheetView showZeros="0" topLeftCell="A3" workbookViewId="0">
      <selection activeCell="K8" sqref="K8"/>
    </sheetView>
  </sheetViews>
  <sheetFormatPr defaultColWidth="12.775" defaultRowHeight="13.5"/>
  <cols>
    <col min="1" max="1" width="35.625" style="285" customWidth="1"/>
    <col min="2" max="2" width="12.2166666666667" style="285" hidden="1" customWidth="1"/>
    <col min="3" max="4" width="13.625" style="307" customWidth="1"/>
    <col min="5" max="5" width="10.3333333333333" style="61" hidden="1" customWidth="1"/>
    <col min="6" max="8" width="13.625" style="307" customWidth="1"/>
    <col min="9" max="254" width="9" style="285" customWidth="1"/>
    <col min="255" max="255" width="29.6666666666667" style="285" customWidth="1"/>
    <col min="256" max="256" width="12.775" style="285"/>
    <col min="257" max="257" width="29.775" style="285" customWidth="1"/>
    <col min="258" max="258" width="17" style="285" customWidth="1"/>
    <col min="259" max="259" width="37" style="285" customWidth="1"/>
    <col min="260" max="260" width="17.3333333333333" style="285" customWidth="1"/>
    <col min="261" max="510" width="9" style="285" customWidth="1"/>
    <col min="511" max="511" width="29.6666666666667" style="285" customWidth="1"/>
    <col min="512" max="512" width="12.775" style="285"/>
    <col min="513" max="513" width="29.775" style="285" customWidth="1"/>
    <col min="514" max="514" width="17" style="285" customWidth="1"/>
    <col min="515" max="515" width="37" style="285" customWidth="1"/>
    <col min="516" max="516" width="17.3333333333333" style="285" customWidth="1"/>
    <col min="517" max="766" width="9" style="285" customWidth="1"/>
    <col min="767" max="767" width="29.6666666666667" style="285" customWidth="1"/>
    <col min="768" max="768" width="12.775" style="285"/>
    <col min="769" max="769" width="29.775" style="285" customWidth="1"/>
    <col min="770" max="770" width="17" style="285" customWidth="1"/>
    <col min="771" max="771" width="37" style="285" customWidth="1"/>
    <col min="772" max="772" width="17.3333333333333" style="285" customWidth="1"/>
    <col min="773" max="1022" width="9" style="285" customWidth="1"/>
    <col min="1023" max="1023" width="29.6666666666667" style="285" customWidth="1"/>
    <col min="1024" max="1024" width="12.775" style="285"/>
    <col min="1025" max="1025" width="29.775" style="285" customWidth="1"/>
    <col min="1026" max="1026" width="17" style="285" customWidth="1"/>
    <col min="1027" max="1027" width="37" style="285" customWidth="1"/>
    <col min="1028" max="1028" width="17.3333333333333" style="285" customWidth="1"/>
    <col min="1029" max="1278" width="9" style="285" customWidth="1"/>
    <col min="1279" max="1279" width="29.6666666666667" style="285" customWidth="1"/>
    <col min="1280" max="1280" width="12.775" style="285"/>
    <col min="1281" max="1281" width="29.775" style="285" customWidth="1"/>
    <col min="1282" max="1282" width="17" style="285" customWidth="1"/>
    <col min="1283" max="1283" width="37" style="285" customWidth="1"/>
    <col min="1284" max="1284" width="17.3333333333333" style="285" customWidth="1"/>
    <col min="1285" max="1534" width="9" style="285" customWidth="1"/>
    <col min="1535" max="1535" width="29.6666666666667" style="285" customWidth="1"/>
    <col min="1536" max="1536" width="12.775" style="285"/>
    <col min="1537" max="1537" width="29.775" style="285" customWidth="1"/>
    <col min="1538" max="1538" width="17" style="285" customWidth="1"/>
    <col min="1539" max="1539" width="37" style="285" customWidth="1"/>
    <col min="1540" max="1540" width="17.3333333333333" style="285" customWidth="1"/>
    <col min="1541" max="1790" width="9" style="285" customWidth="1"/>
    <col min="1791" max="1791" width="29.6666666666667" style="285" customWidth="1"/>
    <col min="1792" max="1792" width="12.775" style="285"/>
    <col min="1793" max="1793" width="29.775" style="285" customWidth="1"/>
    <col min="1794" max="1794" width="17" style="285" customWidth="1"/>
    <col min="1795" max="1795" width="37" style="285" customWidth="1"/>
    <col min="1796" max="1796" width="17.3333333333333" style="285" customWidth="1"/>
    <col min="1797" max="2046" width="9" style="285" customWidth="1"/>
    <col min="2047" max="2047" width="29.6666666666667" style="285" customWidth="1"/>
    <col min="2048" max="2048" width="12.775" style="285"/>
    <col min="2049" max="2049" width="29.775" style="285" customWidth="1"/>
    <col min="2050" max="2050" width="17" style="285" customWidth="1"/>
    <col min="2051" max="2051" width="37" style="285" customWidth="1"/>
    <col min="2052" max="2052" width="17.3333333333333" style="285" customWidth="1"/>
    <col min="2053" max="2302" width="9" style="285" customWidth="1"/>
    <col min="2303" max="2303" width="29.6666666666667" style="285" customWidth="1"/>
    <col min="2304" max="2304" width="12.775" style="285"/>
    <col min="2305" max="2305" width="29.775" style="285" customWidth="1"/>
    <col min="2306" max="2306" width="17" style="285" customWidth="1"/>
    <col min="2307" max="2307" width="37" style="285" customWidth="1"/>
    <col min="2308" max="2308" width="17.3333333333333" style="285" customWidth="1"/>
    <col min="2309" max="2558" width="9" style="285" customWidth="1"/>
    <col min="2559" max="2559" width="29.6666666666667" style="285" customWidth="1"/>
    <col min="2560" max="2560" width="12.775" style="285"/>
    <col min="2561" max="2561" width="29.775" style="285" customWidth="1"/>
    <col min="2562" max="2562" width="17" style="285" customWidth="1"/>
    <col min="2563" max="2563" width="37" style="285" customWidth="1"/>
    <col min="2564" max="2564" width="17.3333333333333" style="285" customWidth="1"/>
    <col min="2565" max="2814" width="9" style="285" customWidth="1"/>
    <col min="2815" max="2815" width="29.6666666666667" style="285" customWidth="1"/>
    <col min="2816" max="2816" width="12.775" style="285"/>
    <col min="2817" max="2817" width="29.775" style="285" customWidth="1"/>
    <col min="2818" max="2818" width="17" style="285" customWidth="1"/>
    <col min="2819" max="2819" width="37" style="285" customWidth="1"/>
    <col min="2820" max="2820" width="17.3333333333333" style="285" customWidth="1"/>
    <col min="2821" max="3070" width="9" style="285" customWidth="1"/>
    <col min="3071" max="3071" width="29.6666666666667" style="285" customWidth="1"/>
    <col min="3072" max="3072" width="12.775" style="285"/>
    <col min="3073" max="3073" width="29.775" style="285" customWidth="1"/>
    <col min="3074" max="3074" width="17" style="285" customWidth="1"/>
    <col min="3075" max="3075" width="37" style="285" customWidth="1"/>
    <col min="3076" max="3076" width="17.3333333333333" style="285" customWidth="1"/>
    <col min="3077" max="3326" width="9" style="285" customWidth="1"/>
    <col min="3327" max="3327" width="29.6666666666667" style="285" customWidth="1"/>
    <col min="3328" max="3328" width="12.775" style="285"/>
    <col min="3329" max="3329" width="29.775" style="285" customWidth="1"/>
    <col min="3330" max="3330" width="17" style="285" customWidth="1"/>
    <col min="3331" max="3331" width="37" style="285" customWidth="1"/>
    <col min="3332" max="3332" width="17.3333333333333" style="285" customWidth="1"/>
    <col min="3333" max="3582" width="9" style="285" customWidth="1"/>
    <col min="3583" max="3583" width="29.6666666666667" style="285" customWidth="1"/>
    <col min="3584" max="3584" width="12.775" style="285"/>
    <col min="3585" max="3585" width="29.775" style="285" customWidth="1"/>
    <col min="3586" max="3586" width="17" style="285" customWidth="1"/>
    <col min="3587" max="3587" width="37" style="285" customWidth="1"/>
    <col min="3588" max="3588" width="17.3333333333333" style="285" customWidth="1"/>
    <col min="3589" max="3838" width="9" style="285" customWidth="1"/>
    <col min="3839" max="3839" width="29.6666666666667" style="285" customWidth="1"/>
    <col min="3840" max="3840" width="12.775" style="285"/>
    <col min="3841" max="3841" width="29.775" style="285" customWidth="1"/>
    <col min="3842" max="3842" width="17" style="285" customWidth="1"/>
    <col min="3843" max="3843" width="37" style="285" customWidth="1"/>
    <col min="3844" max="3844" width="17.3333333333333" style="285" customWidth="1"/>
    <col min="3845" max="4094" width="9" style="285" customWidth="1"/>
    <col min="4095" max="4095" width="29.6666666666667" style="285" customWidth="1"/>
    <col min="4096" max="4096" width="12.775" style="285"/>
    <col min="4097" max="4097" width="29.775" style="285" customWidth="1"/>
    <col min="4098" max="4098" width="17" style="285" customWidth="1"/>
    <col min="4099" max="4099" width="37" style="285" customWidth="1"/>
    <col min="4100" max="4100" width="17.3333333333333" style="285" customWidth="1"/>
    <col min="4101" max="4350" width="9" style="285" customWidth="1"/>
    <col min="4351" max="4351" width="29.6666666666667" style="285" customWidth="1"/>
    <col min="4352" max="4352" width="12.775" style="285"/>
    <col min="4353" max="4353" width="29.775" style="285" customWidth="1"/>
    <col min="4354" max="4354" width="17" style="285" customWidth="1"/>
    <col min="4355" max="4355" width="37" style="285" customWidth="1"/>
    <col min="4356" max="4356" width="17.3333333333333" style="285" customWidth="1"/>
    <col min="4357" max="4606" width="9" style="285" customWidth="1"/>
    <col min="4607" max="4607" width="29.6666666666667" style="285" customWidth="1"/>
    <col min="4608" max="4608" width="12.775" style="285"/>
    <col min="4609" max="4609" width="29.775" style="285" customWidth="1"/>
    <col min="4610" max="4610" width="17" style="285" customWidth="1"/>
    <col min="4611" max="4611" width="37" style="285" customWidth="1"/>
    <col min="4612" max="4612" width="17.3333333333333" style="285" customWidth="1"/>
    <col min="4613" max="4862" width="9" style="285" customWidth="1"/>
    <col min="4863" max="4863" width="29.6666666666667" style="285" customWidth="1"/>
    <col min="4864" max="4864" width="12.775" style="285"/>
    <col min="4865" max="4865" width="29.775" style="285" customWidth="1"/>
    <col min="4866" max="4866" width="17" style="285" customWidth="1"/>
    <col min="4867" max="4867" width="37" style="285" customWidth="1"/>
    <col min="4868" max="4868" width="17.3333333333333" style="285" customWidth="1"/>
    <col min="4869" max="5118" width="9" style="285" customWidth="1"/>
    <col min="5119" max="5119" width="29.6666666666667" style="285" customWidth="1"/>
    <col min="5120" max="5120" width="12.775" style="285"/>
    <col min="5121" max="5121" width="29.775" style="285" customWidth="1"/>
    <col min="5122" max="5122" width="17" style="285" customWidth="1"/>
    <col min="5123" max="5123" width="37" style="285" customWidth="1"/>
    <col min="5124" max="5124" width="17.3333333333333" style="285" customWidth="1"/>
    <col min="5125" max="5374" width="9" style="285" customWidth="1"/>
    <col min="5375" max="5375" width="29.6666666666667" style="285" customWidth="1"/>
    <col min="5376" max="5376" width="12.775" style="285"/>
    <col min="5377" max="5377" width="29.775" style="285" customWidth="1"/>
    <col min="5378" max="5378" width="17" style="285" customWidth="1"/>
    <col min="5379" max="5379" width="37" style="285" customWidth="1"/>
    <col min="5380" max="5380" width="17.3333333333333" style="285" customWidth="1"/>
    <col min="5381" max="5630" width="9" style="285" customWidth="1"/>
    <col min="5631" max="5631" width="29.6666666666667" style="285" customWidth="1"/>
    <col min="5632" max="5632" width="12.775" style="285"/>
    <col min="5633" max="5633" width="29.775" style="285" customWidth="1"/>
    <col min="5634" max="5634" width="17" style="285" customWidth="1"/>
    <col min="5635" max="5635" width="37" style="285" customWidth="1"/>
    <col min="5636" max="5636" width="17.3333333333333" style="285" customWidth="1"/>
    <col min="5637" max="5886" width="9" style="285" customWidth="1"/>
    <col min="5887" max="5887" width="29.6666666666667" style="285" customWidth="1"/>
    <col min="5888" max="5888" width="12.775" style="285"/>
    <col min="5889" max="5889" width="29.775" style="285" customWidth="1"/>
    <col min="5890" max="5890" width="17" style="285" customWidth="1"/>
    <col min="5891" max="5891" width="37" style="285" customWidth="1"/>
    <col min="5892" max="5892" width="17.3333333333333" style="285" customWidth="1"/>
    <col min="5893" max="6142" width="9" style="285" customWidth="1"/>
    <col min="6143" max="6143" width="29.6666666666667" style="285" customWidth="1"/>
    <col min="6144" max="6144" width="12.775" style="285"/>
    <col min="6145" max="6145" width="29.775" style="285" customWidth="1"/>
    <col min="6146" max="6146" width="17" style="285" customWidth="1"/>
    <col min="6147" max="6147" width="37" style="285" customWidth="1"/>
    <col min="6148" max="6148" width="17.3333333333333" style="285" customWidth="1"/>
    <col min="6149" max="6398" width="9" style="285" customWidth="1"/>
    <col min="6399" max="6399" width="29.6666666666667" style="285" customWidth="1"/>
    <col min="6400" max="6400" width="12.775" style="285"/>
    <col min="6401" max="6401" width="29.775" style="285" customWidth="1"/>
    <col min="6402" max="6402" width="17" style="285" customWidth="1"/>
    <col min="6403" max="6403" width="37" style="285" customWidth="1"/>
    <col min="6404" max="6404" width="17.3333333333333" style="285" customWidth="1"/>
    <col min="6405" max="6654" width="9" style="285" customWidth="1"/>
    <col min="6655" max="6655" width="29.6666666666667" style="285" customWidth="1"/>
    <col min="6656" max="6656" width="12.775" style="285"/>
    <col min="6657" max="6657" width="29.775" style="285" customWidth="1"/>
    <col min="6658" max="6658" width="17" style="285" customWidth="1"/>
    <col min="6659" max="6659" width="37" style="285" customWidth="1"/>
    <col min="6660" max="6660" width="17.3333333333333" style="285" customWidth="1"/>
    <col min="6661" max="6910" width="9" style="285" customWidth="1"/>
    <col min="6911" max="6911" width="29.6666666666667" style="285" customWidth="1"/>
    <col min="6912" max="6912" width="12.775" style="285"/>
    <col min="6913" max="6913" width="29.775" style="285" customWidth="1"/>
    <col min="6914" max="6914" width="17" style="285" customWidth="1"/>
    <col min="6915" max="6915" width="37" style="285" customWidth="1"/>
    <col min="6916" max="6916" width="17.3333333333333" style="285" customWidth="1"/>
    <col min="6917" max="7166" width="9" style="285" customWidth="1"/>
    <col min="7167" max="7167" width="29.6666666666667" style="285" customWidth="1"/>
    <col min="7168" max="7168" width="12.775" style="285"/>
    <col min="7169" max="7169" width="29.775" style="285" customWidth="1"/>
    <col min="7170" max="7170" width="17" style="285" customWidth="1"/>
    <col min="7171" max="7171" width="37" style="285" customWidth="1"/>
    <col min="7172" max="7172" width="17.3333333333333" style="285" customWidth="1"/>
    <col min="7173" max="7422" width="9" style="285" customWidth="1"/>
    <col min="7423" max="7423" width="29.6666666666667" style="285" customWidth="1"/>
    <col min="7424" max="7424" width="12.775" style="285"/>
    <col min="7425" max="7425" width="29.775" style="285" customWidth="1"/>
    <col min="7426" max="7426" width="17" style="285" customWidth="1"/>
    <col min="7427" max="7427" width="37" style="285" customWidth="1"/>
    <col min="7428" max="7428" width="17.3333333333333" style="285" customWidth="1"/>
    <col min="7429" max="7678" width="9" style="285" customWidth="1"/>
    <col min="7679" max="7679" width="29.6666666666667" style="285" customWidth="1"/>
    <col min="7680" max="7680" width="12.775" style="285"/>
    <col min="7681" max="7681" width="29.775" style="285" customWidth="1"/>
    <col min="7682" max="7682" width="17" style="285" customWidth="1"/>
    <col min="7683" max="7683" width="37" style="285" customWidth="1"/>
    <col min="7684" max="7684" width="17.3333333333333" style="285" customWidth="1"/>
    <col min="7685" max="7934" width="9" style="285" customWidth="1"/>
    <col min="7935" max="7935" width="29.6666666666667" style="285" customWidth="1"/>
    <col min="7936" max="7936" width="12.775" style="285"/>
    <col min="7937" max="7937" width="29.775" style="285" customWidth="1"/>
    <col min="7938" max="7938" width="17" style="285" customWidth="1"/>
    <col min="7939" max="7939" width="37" style="285" customWidth="1"/>
    <col min="7940" max="7940" width="17.3333333333333" style="285" customWidth="1"/>
    <col min="7941" max="8190" width="9" style="285" customWidth="1"/>
    <col min="8191" max="8191" width="29.6666666666667" style="285" customWidth="1"/>
    <col min="8192" max="8192" width="12.775" style="285"/>
    <col min="8193" max="8193" width="29.775" style="285" customWidth="1"/>
    <col min="8194" max="8194" width="17" style="285" customWidth="1"/>
    <col min="8195" max="8195" width="37" style="285" customWidth="1"/>
    <col min="8196" max="8196" width="17.3333333333333" style="285" customWidth="1"/>
    <col min="8197" max="8446" width="9" style="285" customWidth="1"/>
    <col min="8447" max="8447" width="29.6666666666667" style="285" customWidth="1"/>
    <col min="8448" max="8448" width="12.775" style="285"/>
    <col min="8449" max="8449" width="29.775" style="285" customWidth="1"/>
    <col min="8450" max="8450" width="17" style="285" customWidth="1"/>
    <col min="8451" max="8451" width="37" style="285" customWidth="1"/>
    <col min="8452" max="8452" width="17.3333333333333" style="285" customWidth="1"/>
    <col min="8453" max="8702" width="9" style="285" customWidth="1"/>
    <col min="8703" max="8703" width="29.6666666666667" style="285" customWidth="1"/>
    <col min="8704" max="8704" width="12.775" style="285"/>
    <col min="8705" max="8705" width="29.775" style="285" customWidth="1"/>
    <col min="8706" max="8706" width="17" style="285" customWidth="1"/>
    <col min="8707" max="8707" width="37" style="285" customWidth="1"/>
    <col min="8708" max="8708" width="17.3333333333333" style="285" customWidth="1"/>
    <col min="8709" max="8958" width="9" style="285" customWidth="1"/>
    <col min="8959" max="8959" width="29.6666666666667" style="285" customWidth="1"/>
    <col min="8960" max="8960" width="12.775" style="285"/>
    <col min="8961" max="8961" width="29.775" style="285" customWidth="1"/>
    <col min="8962" max="8962" width="17" style="285" customWidth="1"/>
    <col min="8963" max="8963" width="37" style="285" customWidth="1"/>
    <col min="8964" max="8964" width="17.3333333333333" style="285" customWidth="1"/>
    <col min="8965" max="9214" width="9" style="285" customWidth="1"/>
    <col min="9215" max="9215" width="29.6666666666667" style="285" customWidth="1"/>
    <col min="9216" max="9216" width="12.775" style="285"/>
    <col min="9217" max="9217" width="29.775" style="285" customWidth="1"/>
    <col min="9218" max="9218" width="17" style="285" customWidth="1"/>
    <col min="9219" max="9219" width="37" style="285" customWidth="1"/>
    <col min="9220" max="9220" width="17.3333333333333" style="285" customWidth="1"/>
    <col min="9221" max="9470" width="9" style="285" customWidth="1"/>
    <col min="9471" max="9471" width="29.6666666666667" style="285" customWidth="1"/>
    <col min="9472" max="9472" width="12.775" style="285"/>
    <col min="9473" max="9473" width="29.775" style="285" customWidth="1"/>
    <col min="9474" max="9474" width="17" style="285" customWidth="1"/>
    <col min="9475" max="9475" width="37" style="285" customWidth="1"/>
    <col min="9476" max="9476" width="17.3333333333333" style="285" customWidth="1"/>
    <col min="9477" max="9726" width="9" style="285" customWidth="1"/>
    <col min="9727" max="9727" width="29.6666666666667" style="285" customWidth="1"/>
    <col min="9728" max="9728" width="12.775" style="285"/>
    <col min="9729" max="9729" width="29.775" style="285" customWidth="1"/>
    <col min="9730" max="9730" width="17" style="285" customWidth="1"/>
    <col min="9731" max="9731" width="37" style="285" customWidth="1"/>
    <col min="9732" max="9732" width="17.3333333333333" style="285" customWidth="1"/>
    <col min="9733" max="9982" width="9" style="285" customWidth="1"/>
    <col min="9983" max="9983" width="29.6666666666667" style="285" customWidth="1"/>
    <col min="9984" max="9984" width="12.775" style="285"/>
    <col min="9985" max="9985" width="29.775" style="285" customWidth="1"/>
    <col min="9986" max="9986" width="17" style="285" customWidth="1"/>
    <col min="9987" max="9987" width="37" style="285" customWidth="1"/>
    <col min="9988" max="9988" width="17.3333333333333" style="285" customWidth="1"/>
    <col min="9989" max="10238" width="9" style="285" customWidth="1"/>
    <col min="10239" max="10239" width="29.6666666666667" style="285" customWidth="1"/>
    <col min="10240" max="10240" width="12.775" style="285"/>
    <col min="10241" max="10241" width="29.775" style="285" customWidth="1"/>
    <col min="10242" max="10242" width="17" style="285" customWidth="1"/>
    <col min="10243" max="10243" width="37" style="285" customWidth="1"/>
    <col min="10244" max="10244" width="17.3333333333333" style="285" customWidth="1"/>
    <col min="10245" max="10494" width="9" style="285" customWidth="1"/>
    <col min="10495" max="10495" width="29.6666666666667" style="285" customWidth="1"/>
    <col min="10496" max="10496" width="12.775" style="285"/>
    <col min="10497" max="10497" width="29.775" style="285" customWidth="1"/>
    <col min="10498" max="10498" width="17" style="285" customWidth="1"/>
    <col min="10499" max="10499" width="37" style="285" customWidth="1"/>
    <col min="10500" max="10500" width="17.3333333333333" style="285" customWidth="1"/>
    <col min="10501" max="10750" width="9" style="285" customWidth="1"/>
    <col min="10751" max="10751" width="29.6666666666667" style="285" customWidth="1"/>
    <col min="10752" max="10752" width="12.775" style="285"/>
    <col min="10753" max="10753" width="29.775" style="285" customWidth="1"/>
    <col min="10754" max="10754" width="17" style="285" customWidth="1"/>
    <col min="10755" max="10755" width="37" style="285" customWidth="1"/>
    <col min="10756" max="10756" width="17.3333333333333" style="285" customWidth="1"/>
    <col min="10757" max="11006" width="9" style="285" customWidth="1"/>
    <col min="11007" max="11007" width="29.6666666666667" style="285" customWidth="1"/>
    <col min="11008" max="11008" width="12.775" style="285"/>
    <col min="11009" max="11009" width="29.775" style="285" customWidth="1"/>
    <col min="11010" max="11010" width="17" style="285" customWidth="1"/>
    <col min="11011" max="11011" width="37" style="285" customWidth="1"/>
    <col min="11012" max="11012" width="17.3333333333333" style="285" customWidth="1"/>
    <col min="11013" max="11262" width="9" style="285" customWidth="1"/>
    <col min="11263" max="11263" width="29.6666666666667" style="285" customWidth="1"/>
    <col min="11264" max="11264" width="12.775" style="285"/>
    <col min="11265" max="11265" width="29.775" style="285" customWidth="1"/>
    <col min="11266" max="11266" width="17" style="285" customWidth="1"/>
    <col min="11267" max="11267" width="37" style="285" customWidth="1"/>
    <col min="11268" max="11268" width="17.3333333333333" style="285" customWidth="1"/>
    <col min="11269" max="11518" width="9" style="285" customWidth="1"/>
    <col min="11519" max="11519" width="29.6666666666667" style="285" customWidth="1"/>
    <col min="11520" max="11520" width="12.775" style="285"/>
    <col min="11521" max="11521" width="29.775" style="285" customWidth="1"/>
    <col min="11522" max="11522" width="17" style="285" customWidth="1"/>
    <col min="11523" max="11523" width="37" style="285" customWidth="1"/>
    <col min="11524" max="11524" width="17.3333333333333" style="285" customWidth="1"/>
    <col min="11525" max="11774" width="9" style="285" customWidth="1"/>
    <col min="11775" max="11775" width="29.6666666666667" style="285" customWidth="1"/>
    <col min="11776" max="11776" width="12.775" style="285"/>
    <col min="11777" max="11777" width="29.775" style="285" customWidth="1"/>
    <col min="11778" max="11778" width="17" style="285" customWidth="1"/>
    <col min="11779" max="11779" width="37" style="285" customWidth="1"/>
    <col min="11780" max="11780" width="17.3333333333333" style="285" customWidth="1"/>
    <col min="11781" max="12030" width="9" style="285" customWidth="1"/>
    <col min="12031" max="12031" width="29.6666666666667" style="285" customWidth="1"/>
    <col min="12032" max="12032" width="12.775" style="285"/>
    <col min="12033" max="12033" width="29.775" style="285" customWidth="1"/>
    <col min="12034" max="12034" width="17" style="285" customWidth="1"/>
    <col min="12035" max="12035" width="37" style="285" customWidth="1"/>
    <col min="12036" max="12036" width="17.3333333333333" style="285" customWidth="1"/>
    <col min="12037" max="12286" width="9" style="285" customWidth="1"/>
    <col min="12287" max="12287" width="29.6666666666667" style="285" customWidth="1"/>
    <col min="12288" max="12288" width="12.775" style="285"/>
    <col min="12289" max="12289" width="29.775" style="285" customWidth="1"/>
    <col min="12290" max="12290" width="17" style="285" customWidth="1"/>
    <col min="12291" max="12291" width="37" style="285" customWidth="1"/>
    <col min="12292" max="12292" width="17.3333333333333" style="285" customWidth="1"/>
    <col min="12293" max="12542" width="9" style="285" customWidth="1"/>
    <col min="12543" max="12543" width="29.6666666666667" style="285" customWidth="1"/>
    <col min="12544" max="12544" width="12.775" style="285"/>
    <col min="12545" max="12545" width="29.775" style="285" customWidth="1"/>
    <col min="12546" max="12546" width="17" style="285" customWidth="1"/>
    <col min="12547" max="12547" width="37" style="285" customWidth="1"/>
    <col min="12548" max="12548" width="17.3333333333333" style="285" customWidth="1"/>
    <col min="12549" max="12798" width="9" style="285" customWidth="1"/>
    <col min="12799" max="12799" width="29.6666666666667" style="285" customWidth="1"/>
    <col min="12800" max="12800" width="12.775" style="285"/>
    <col min="12801" max="12801" width="29.775" style="285" customWidth="1"/>
    <col min="12802" max="12802" width="17" style="285" customWidth="1"/>
    <col min="12803" max="12803" width="37" style="285" customWidth="1"/>
    <col min="12804" max="12804" width="17.3333333333333" style="285" customWidth="1"/>
    <col min="12805" max="13054" width="9" style="285" customWidth="1"/>
    <col min="13055" max="13055" width="29.6666666666667" style="285" customWidth="1"/>
    <col min="13056" max="13056" width="12.775" style="285"/>
    <col min="13057" max="13057" width="29.775" style="285" customWidth="1"/>
    <col min="13058" max="13058" width="17" style="285" customWidth="1"/>
    <col min="13059" max="13059" width="37" style="285" customWidth="1"/>
    <col min="13060" max="13060" width="17.3333333333333" style="285" customWidth="1"/>
    <col min="13061" max="13310" width="9" style="285" customWidth="1"/>
    <col min="13311" max="13311" width="29.6666666666667" style="285" customWidth="1"/>
    <col min="13312" max="13312" width="12.775" style="285"/>
    <col min="13313" max="13313" width="29.775" style="285" customWidth="1"/>
    <col min="13314" max="13314" width="17" style="285" customWidth="1"/>
    <col min="13315" max="13315" width="37" style="285" customWidth="1"/>
    <col min="13316" max="13316" width="17.3333333333333" style="285" customWidth="1"/>
    <col min="13317" max="13566" width="9" style="285" customWidth="1"/>
    <col min="13567" max="13567" width="29.6666666666667" style="285" customWidth="1"/>
    <col min="13568" max="13568" width="12.775" style="285"/>
    <col min="13569" max="13569" width="29.775" style="285" customWidth="1"/>
    <col min="13570" max="13570" width="17" style="285" customWidth="1"/>
    <col min="13571" max="13571" width="37" style="285" customWidth="1"/>
    <col min="13572" max="13572" width="17.3333333333333" style="285" customWidth="1"/>
    <col min="13573" max="13822" width="9" style="285" customWidth="1"/>
    <col min="13823" max="13823" width="29.6666666666667" style="285" customWidth="1"/>
    <col min="13824" max="13824" width="12.775" style="285"/>
    <col min="13825" max="13825" width="29.775" style="285" customWidth="1"/>
    <col min="13826" max="13826" width="17" style="285" customWidth="1"/>
    <col min="13827" max="13827" width="37" style="285" customWidth="1"/>
    <col min="13828" max="13828" width="17.3333333333333" style="285" customWidth="1"/>
    <col min="13829" max="14078" width="9" style="285" customWidth="1"/>
    <col min="14079" max="14079" width="29.6666666666667" style="285" customWidth="1"/>
    <col min="14080" max="14080" width="12.775" style="285"/>
    <col min="14081" max="14081" width="29.775" style="285" customWidth="1"/>
    <col min="14082" max="14082" width="17" style="285" customWidth="1"/>
    <col min="14083" max="14083" width="37" style="285" customWidth="1"/>
    <col min="14084" max="14084" width="17.3333333333333" style="285" customWidth="1"/>
    <col min="14085" max="14334" width="9" style="285" customWidth="1"/>
    <col min="14335" max="14335" width="29.6666666666667" style="285" customWidth="1"/>
    <col min="14336" max="14336" width="12.775" style="285"/>
    <col min="14337" max="14337" width="29.775" style="285" customWidth="1"/>
    <col min="14338" max="14338" width="17" style="285" customWidth="1"/>
    <col min="14339" max="14339" width="37" style="285" customWidth="1"/>
    <col min="14340" max="14340" width="17.3333333333333" style="285" customWidth="1"/>
    <col min="14341" max="14590" width="9" style="285" customWidth="1"/>
    <col min="14591" max="14591" width="29.6666666666667" style="285" customWidth="1"/>
    <col min="14592" max="14592" width="12.775" style="285"/>
    <col min="14593" max="14593" width="29.775" style="285" customWidth="1"/>
    <col min="14594" max="14594" width="17" style="285" customWidth="1"/>
    <col min="14595" max="14595" width="37" style="285" customWidth="1"/>
    <col min="14596" max="14596" width="17.3333333333333" style="285" customWidth="1"/>
    <col min="14597" max="14846" width="9" style="285" customWidth="1"/>
    <col min="14847" max="14847" width="29.6666666666667" style="285" customWidth="1"/>
    <col min="14848" max="14848" width="12.775" style="285"/>
    <col min="14849" max="14849" width="29.775" style="285" customWidth="1"/>
    <col min="14850" max="14850" width="17" style="285" customWidth="1"/>
    <col min="14851" max="14851" width="37" style="285" customWidth="1"/>
    <col min="14852" max="14852" width="17.3333333333333" style="285" customWidth="1"/>
    <col min="14853" max="15102" width="9" style="285" customWidth="1"/>
    <col min="15103" max="15103" width="29.6666666666667" style="285" customWidth="1"/>
    <col min="15104" max="15104" width="12.775" style="285"/>
    <col min="15105" max="15105" width="29.775" style="285" customWidth="1"/>
    <col min="15106" max="15106" width="17" style="285" customWidth="1"/>
    <col min="15107" max="15107" width="37" style="285" customWidth="1"/>
    <col min="15108" max="15108" width="17.3333333333333" style="285" customWidth="1"/>
    <col min="15109" max="15358" width="9" style="285" customWidth="1"/>
    <col min="15359" max="15359" width="29.6666666666667" style="285" customWidth="1"/>
    <col min="15360" max="15360" width="12.775" style="285"/>
    <col min="15361" max="15361" width="29.775" style="285" customWidth="1"/>
    <col min="15362" max="15362" width="17" style="285" customWidth="1"/>
    <col min="15363" max="15363" width="37" style="285" customWidth="1"/>
    <col min="15364" max="15364" width="17.3333333333333" style="285" customWidth="1"/>
    <col min="15365" max="15614" width="9" style="285" customWidth="1"/>
    <col min="15615" max="15615" width="29.6666666666667" style="285" customWidth="1"/>
    <col min="15616" max="15616" width="12.775" style="285"/>
    <col min="15617" max="15617" width="29.775" style="285" customWidth="1"/>
    <col min="15618" max="15618" width="17" style="285" customWidth="1"/>
    <col min="15619" max="15619" width="37" style="285" customWidth="1"/>
    <col min="15620" max="15620" width="17.3333333333333" style="285" customWidth="1"/>
    <col min="15621" max="15870" width="9" style="285" customWidth="1"/>
    <col min="15871" max="15871" width="29.6666666666667" style="285" customWidth="1"/>
    <col min="15872" max="15872" width="12.775" style="285"/>
    <col min="15873" max="15873" width="29.775" style="285" customWidth="1"/>
    <col min="15874" max="15874" width="17" style="285" customWidth="1"/>
    <col min="15875" max="15875" width="37" style="285" customWidth="1"/>
    <col min="15876" max="15876" width="17.3333333333333" style="285" customWidth="1"/>
    <col min="15877" max="16126" width="9" style="285" customWidth="1"/>
    <col min="16127" max="16127" width="29.6666666666667" style="285" customWidth="1"/>
    <col min="16128" max="16128" width="12.775" style="285"/>
    <col min="16129" max="16129" width="29.775" style="285" customWidth="1"/>
    <col min="16130" max="16130" width="17" style="285" customWidth="1"/>
    <col min="16131" max="16131" width="37" style="285" customWidth="1"/>
    <col min="16132" max="16132" width="17.3333333333333" style="285" customWidth="1"/>
    <col min="16133" max="16376" width="9" style="285" customWidth="1"/>
    <col min="16377" max="16377" width="9" style="285"/>
    <col min="16378" max="16384" width="12.775" style="285"/>
  </cols>
  <sheetData>
    <row r="1" ht="18.75" customHeight="1" spans="1:8">
      <c r="A1" s="286" t="s">
        <v>1631</v>
      </c>
      <c r="B1" s="286"/>
      <c r="C1" s="286"/>
      <c r="D1" s="286"/>
      <c r="E1" s="171"/>
      <c r="F1" s="286"/>
      <c r="G1" s="286"/>
      <c r="H1" s="286"/>
    </row>
    <row r="2" ht="27.6" customHeight="1" spans="1:8">
      <c r="A2" s="67" t="s">
        <v>1632</v>
      </c>
      <c r="B2" s="67"/>
      <c r="C2" s="67"/>
      <c r="D2" s="67"/>
      <c r="E2" s="99"/>
      <c r="F2" s="67"/>
      <c r="G2" s="67"/>
      <c r="H2" s="67"/>
    </row>
    <row r="3" s="282" customFormat="1" ht="23.25" customHeight="1" spans="1:8">
      <c r="A3" s="287"/>
      <c r="B3" s="287"/>
      <c r="C3" s="287"/>
      <c r="D3" s="287"/>
      <c r="E3" s="308"/>
      <c r="F3" s="287"/>
      <c r="G3" s="287"/>
      <c r="H3" s="309" t="s">
        <v>2</v>
      </c>
    </row>
    <row r="4" s="283" customFormat="1" ht="66" customHeight="1" spans="1:8">
      <c r="A4" s="310" t="s">
        <v>3</v>
      </c>
      <c r="B4" s="291" t="s">
        <v>4</v>
      </c>
      <c r="C4" s="292" t="s">
        <v>61</v>
      </c>
      <c r="D4" s="292" t="s">
        <v>62</v>
      </c>
      <c r="E4" s="293" t="s">
        <v>63</v>
      </c>
      <c r="F4" s="292" t="s">
        <v>64</v>
      </c>
      <c r="G4" s="292" t="s">
        <v>65</v>
      </c>
      <c r="H4" s="315" t="s">
        <v>66</v>
      </c>
    </row>
    <row r="5" s="283" customFormat="1" ht="27" customHeight="1" spans="1:8">
      <c r="A5" s="311" t="s">
        <v>1333</v>
      </c>
      <c r="B5" s="297">
        <f t="shared" ref="B5" si="0">B6+B11</f>
        <v>20926</v>
      </c>
      <c r="C5" s="297">
        <f t="shared" ref="C5:F5" si="1">C6+C11</f>
        <v>25000</v>
      </c>
      <c r="D5" s="297">
        <f t="shared" si="1"/>
        <v>32000</v>
      </c>
      <c r="E5" s="298">
        <f t="shared" si="1"/>
        <v>32000</v>
      </c>
      <c r="F5" s="297">
        <f t="shared" si="1"/>
        <v>30598</v>
      </c>
      <c r="G5" s="299"/>
      <c r="H5" s="299"/>
    </row>
    <row r="6" s="283" customFormat="1" ht="27" customHeight="1" spans="1:8">
      <c r="A6" s="75" t="s">
        <v>68</v>
      </c>
      <c r="B6" s="297">
        <f t="shared" ref="B6" si="2">SUM(B10)</f>
        <v>20909</v>
      </c>
      <c r="C6" s="297">
        <f t="shared" ref="C6:F6" si="3">SUM(C10)</f>
        <v>25000</v>
      </c>
      <c r="D6" s="297">
        <f t="shared" si="3"/>
        <v>32000</v>
      </c>
      <c r="E6" s="298">
        <f t="shared" si="3"/>
        <v>32000</v>
      </c>
      <c r="F6" s="297">
        <f t="shared" si="3"/>
        <v>30598</v>
      </c>
      <c r="G6" s="299">
        <f>IFERROR(F6/D6,"")</f>
        <v>0.9561875</v>
      </c>
      <c r="H6" s="299">
        <f t="shared" ref="H6:H11" si="4">IFERROR(F6/B6-1,"")</f>
        <v>0.463388971256397</v>
      </c>
    </row>
    <row r="7" s="284" customFormat="1" ht="27" customHeight="1" spans="1:11">
      <c r="A7" s="312" t="s">
        <v>1633</v>
      </c>
      <c r="B7" s="297"/>
      <c r="C7" s="297"/>
      <c r="D7" s="297"/>
      <c r="E7" s="298"/>
      <c r="F7" s="297"/>
      <c r="G7" s="299" t="str">
        <f>IFERROR(F7/D7,"")</f>
        <v/>
      </c>
      <c r="H7" s="299" t="str">
        <f t="shared" si="4"/>
        <v/>
      </c>
      <c r="K7" s="314"/>
    </row>
    <row r="8" s="284" customFormat="1" ht="27" customHeight="1" spans="1:11">
      <c r="A8" s="312" t="s">
        <v>1634</v>
      </c>
      <c r="B8" s="297"/>
      <c r="C8" s="297"/>
      <c r="D8" s="297"/>
      <c r="E8" s="298"/>
      <c r="F8" s="297"/>
      <c r="G8" s="299" t="str">
        <f>IFERROR(F8/D8,"")</f>
        <v/>
      </c>
      <c r="H8" s="299" t="str">
        <f t="shared" si="4"/>
        <v/>
      </c>
      <c r="K8" s="314"/>
    </row>
    <row r="9" s="284" customFormat="1" ht="27" customHeight="1" spans="1:11">
      <c r="A9" s="312" t="s">
        <v>1635</v>
      </c>
      <c r="B9" s="297"/>
      <c r="C9" s="297"/>
      <c r="D9" s="297"/>
      <c r="E9" s="298"/>
      <c r="F9" s="297"/>
      <c r="G9" s="299" t="str">
        <f>IFERROR(F9/D9,"")</f>
        <v/>
      </c>
      <c r="H9" s="299" t="str">
        <f t="shared" si="4"/>
        <v/>
      </c>
      <c r="K9" s="314"/>
    </row>
    <row r="10" s="284" customFormat="1" ht="45" customHeight="1" spans="1:11">
      <c r="A10" s="301" t="s">
        <v>1636</v>
      </c>
      <c r="B10" s="297">
        <v>20909</v>
      </c>
      <c r="C10" s="143">
        <v>25000</v>
      </c>
      <c r="D10" s="297">
        <v>32000</v>
      </c>
      <c r="E10" s="298">
        <v>32000</v>
      </c>
      <c r="F10" s="297">
        <v>30598</v>
      </c>
      <c r="G10" s="299">
        <f>IFERROR(F10/D10,"")</f>
        <v>0.9561875</v>
      </c>
      <c r="H10" s="299">
        <f t="shared" si="4"/>
        <v>0.463388971256397</v>
      </c>
      <c r="K10" s="314"/>
    </row>
    <row r="11" s="283" customFormat="1" ht="27" customHeight="1" spans="1:8">
      <c r="A11" s="75" t="s">
        <v>89</v>
      </c>
      <c r="B11" s="297">
        <f t="shared" ref="B11" si="5">SUM(B12:B13)</f>
        <v>17</v>
      </c>
      <c r="C11" s="297">
        <f t="shared" ref="C11:F11" si="6">SUM(C12:C13)</f>
        <v>0</v>
      </c>
      <c r="D11" s="297">
        <f t="shared" si="6"/>
        <v>0</v>
      </c>
      <c r="E11" s="298">
        <f t="shared" si="6"/>
        <v>0</v>
      </c>
      <c r="F11" s="297">
        <f t="shared" si="6"/>
        <v>0</v>
      </c>
      <c r="G11" s="299"/>
      <c r="H11" s="299"/>
    </row>
    <row r="12" s="284" customFormat="1" ht="27" customHeight="1" spans="1:8">
      <c r="A12" s="313" t="s">
        <v>90</v>
      </c>
      <c r="B12" s="297"/>
      <c r="C12" s="297"/>
      <c r="D12" s="297"/>
      <c r="E12" s="298"/>
      <c r="F12" s="297"/>
      <c r="G12" s="81"/>
      <c r="H12" s="88"/>
    </row>
    <row r="13" s="284" customFormat="1" ht="27" customHeight="1" spans="1:8">
      <c r="A13" s="313" t="s">
        <v>1637</v>
      </c>
      <c r="B13" s="297">
        <v>17</v>
      </c>
      <c r="C13" s="297"/>
      <c r="D13" s="297"/>
      <c r="E13" s="298"/>
      <c r="F13" s="297"/>
      <c r="G13" s="299"/>
      <c r="H13" s="299"/>
    </row>
    <row r="14" ht="50.1" customHeight="1" spans="1:8">
      <c r="A14" s="305" t="s">
        <v>1638</v>
      </c>
      <c r="B14" s="305"/>
      <c r="C14" s="305"/>
      <c r="D14" s="305"/>
      <c r="E14" s="306"/>
      <c r="F14" s="305"/>
      <c r="G14" s="305"/>
      <c r="H14" s="305"/>
    </row>
    <row r="15" ht="20.1" customHeight="1"/>
    <row r="16" ht="20.1" customHeight="1"/>
    <row r="17" ht="20.1" customHeight="1"/>
    <row r="18" ht="20.1" customHeight="1"/>
  </sheetData>
  <mergeCells count="2">
    <mergeCell ref="A2:H2"/>
    <mergeCell ref="A14:H14"/>
  </mergeCells>
  <printOptions horizontalCentered="1"/>
  <pageMargins left="1.00347222222222" right="1.00347222222222" top="1.37777777777778" bottom="1.14166666666667" header="0.590277777777778" footer="0.786805555555556"/>
  <pageSetup paperSize="9" scale="78" fitToHeight="0" orientation="portrait" blackAndWhite="1" errors="blank"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FF00"/>
    <pageSetUpPr fitToPage="1"/>
  </sheetPr>
  <dimension ref="A1:D36"/>
  <sheetViews>
    <sheetView showZeros="0" topLeftCell="A24" workbookViewId="0">
      <selection activeCell="F9" sqref="F9"/>
    </sheetView>
  </sheetViews>
  <sheetFormatPr defaultColWidth="9" defaultRowHeight="20.4" customHeight="1" outlineLevelCol="3"/>
  <cols>
    <col min="1" max="1" width="45.625" style="464" customWidth="1"/>
    <col min="2" max="2" width="18.625" style="464" customWidth="1"/>
    <col min="3" max="3" width="18.625" style="465" customWidth="1"/>
    <col min="4" max="4" width="18.625" style="466" customWidth="1"/>
    <col min="5" max="16384" width="9" style="464"/>
  </cols>
  <sheetData>
    <row r="1" s="194" customFormat="1" ht="27.75" customHeight="1" spans="1:4">
      <c r="A1" s="171" t="s">
        <v>28</v>
      </c>
      <c r="B1" s="171"/>
      <c r="C1" s="171"/>
      <c r="D1" s="171"/>
    </row>
    <row r="2" s="461" customFormat="1" ht="27" spans="1:4">
      <c r="A2" s="494" t="s">
        <v>29</v>
      </c>
      <c r="B2" s="467"/>
      <c r="C2" s="467"/>
      <c r="D2" s="467"/>
    </row>
    <row r="3" s="461" customFormat="1" customHeight="1" spans="1:4">
      <c r="A3" s="464"/>
      <c r="B3" s="464"/>
      <c r="C3" s="468"/>
      <c r="D3" s="469" t="s">
        <v>2</v>
      </c>
    </row>
    <row r="4" s="461" customFormat="1" ht="45.9" customHeight="1" spans="1:4">
      <c r="A4" s="470" t="s">
        <v>30</v>
      </c>
      <c r="B4" s="471" t="s">
        <v>4</v>
      </c>
      <c r="C4" s="472" t="s">
        <v>5</v>
      </c>
      <c r="D4" s="472" t="s">
        <v>6</v>
      </c>
    </row>
    <row r="5" s="461" customFormat="1" ht="24" customHeight="1" spans="1:4">
      <c r="A5" s="473" t="s">
        <v>31</v>
      </c>
      <c r="B5" s="442">
        <f>SUM(B6:B29)-1</f>
        <v>1016377</v>
      </c>
      <c r="C5" s="442">
        <f>SUM(C6:C29)</f>
        <v>1005629</v>
      </c>
      <c r="D5" s="299"/>
    </row>
    <row r="6" s="461" customFormat="1" ht="24" customHeight="1" spans="1:4">
      <c r="A6" s="474" t="s">
        <v>32</v>
      </c>
      <c r="B6" s="442">
        <v>80809</v>
      </c>
      <c r="C6" s="442">
        <v>76734</v>
      </c>
      <c r="D6" s="299">
        <f>C6/B6</f>
        <v>0.949572448613397</v>
      </c>
    </row>
    <row r="7" s="461" customFormat="1" ht="24" customHeight="1" spans="1:4">
      <c r="A7" s="474" t="s">
        <v>33</v>
      </c>
      <c r="B7" s="442">
        <v>0</v>
      </c>
      <c r="C7" s="442">
        <v>0</v>
      </c>
      <c r="D7" s="299"/>
    </row>
    <row r="8" s="461" customFormat="1" ht="24" customHeight="1" spans="1:4">
      <c r="A8" s="474" t="s">
        <v>34</v>
      </c>
      <c r="B8" s="442">
        <v>1006</v>
      </c>
      <c r="C8" s="442">
        <v>747</v>
      </c>
      <c r="D8" s="299">
        <f t="shared" ref="D7:D31" si="0">C8/B8</f>
        <v>0.742544731610338</v>
      </c>
    </row>
    <row r="9" s="461" customFormat="1" ht="24" customHeight="1" spans="1:4">
      <c r="A9" s="474" t="s">
        <v>35</v>
      </c>
      <c r="B9" s="442">
        <v>33311</v>
      </c>
      <c r="C9" s="475">
        <v>33454</v>
      </c>
      <c r="D9" s="299">
        <f t="shared" si="0"/>
        <v>1.00429287622707</v>
      </c>
    </row>
    <row r="10" s="461" customFormat="1" ht="24" customHeight="1" spans="1:4">
      <c r="A10" s="474" t="s">
        <v>36</v>
      </c>
      <c r="B10" s="442">
        <v>169333</v>
      </c>
      <c r="C10" s="442">
        <v>173027</v>
      </c>
      <c r="D10" s="299">
        <f t="shared" si="0"/>
        <v>1.02181500357284</v>
      </c>
    </row>
    <row r="11" s="461" customFormat="1" ht="24" customHeight="1" spans="1:4">
      <c r="A11" s="474" t="s">
        <v>37</v>
      </c>
      <c r="B11" s="442">
        <v>12483</v>
      </c>
      <c r="C11" s="442">
        <v>12972</v>
      </c>
      <c r="D11" s="299">
        <f t="shared" si="0"/>
        <v>1.03917327565489</v>
      </c>
    </row>
    <row r="12" s="461" customFormat="1" ht="24" customHeight="1" spans="1:4">
      <c r="A12" s="474" t="s">
        <v>38</v>
      </c>
      <c r="B12" s="442">
        <v>22355</v>
      </c>
      <c r="C12" s="442">
        <v>21270</v>
      </c>
      <c r="D12" s="299">
        <f t="shared" si="0"/>
        <v>0.951464996645046</v>
      </c>
    </row>
    <row r="13" s="461" customFormat="1" ht="24" customHeight="1" spans="1:4">
      <c r="A13" s="474" t="s">
        <v>39</v>
      </c>
      <c r="B13" s="442">
        <v>113434</v>
      </c>
      <c r="C13" s="442">
        <f>119350+630</f>
        <v>119980</v>
      </c>
      <c r="D13" s="299">
        <f t="shared" si="0"/>
        <v>1.05770756563288</v>
      </c>
    </row>
    <row r="14" s="461" customFormat="1" ht="24" customHeight="1" spans="1:4">
      <c r="A14" s="474" t="s">
        <v>40</v>
      </c>
      <c r="B14" s="442">
        <v>66907</v>
      </c>
      <c r="C14" s="475">
        <v>92622</v>
      </c>
      <c r="D14" s="299">
        <f t="shared" si="0"/>
        <v>1.38433945626018</v>
      </c>
    </row>
    <row r="15" s="461" customFormat="1" ht="24" customHeight="1" spans="1:4">
      <c r="A15" s="474" t="s">
        <v>41</v>
      </c>
      <c r="B15" s="442">
        <v>59344</v>
      </c>
      <c r="C15" s="442">
        <v>59400</v>
      </c>
      <c r="D15" s="299">
        <f t="shared" si="0"/>
        <v>1.00094365057967</v>
      </c>
    </row>
    <row r="16" s="461" customFormat="1" ht="24" customHeight="1" spans="1:4">
      <c r="A16" s="474" t="s">
        <v>42</v>
      </c>
      <c r="B16" s="442">
        <v>206742</v>
      </c>
      <c r="C16" s="442">
        <v>177072</v>
      </c>
      <c r="D16" s="299">
        <f t="shared" si="0"/>
        <v>0.856487796383899</v>
      </c>
    </row>
    <row r="17" s="461" customFormat="1" ht="24" customHeight="1" spans="1:4">
      <c r="A17" s="474" t="s">
        <v>43</v>
      </c>
      <c r="B17" s="442">
        <v>108807</v>
      </c>
      <c r="C17" s="442">
        <f>117445-630</f>
        <v>116815</v>
      </c>
      <c r="D17" s="299">
        <f t="shared" si="0"/>
        <v>1.07359820599778</v>
      </c>
    </row>
    <row r="18" s="461" customFormat="1" ht="24" customHeight="1" spans="1:4">
      <c r="A18" s="474" t="s">
        <v>44</v>
      </c>
      <c r="B18" s="442">
        <v>45199</v>
      </c>
      <c r="C18" s="442">
        <v>42946</v>
      </c>
      <c r="D18" s="299">
        <f t="shared" si="0"/>
        <v>0.950153764463816</v>
      </c>
    </row>
    <row r="19" s="461" customFormat="1" ht="24" customHeight="1" spans="1:4">
      <c r="A19" s="474" t="s">
        <v>45</v>
      </c>
      <c r="B19" s="442">
        <v>15451</v>
      </c>
      <c r="C19" s="442">
        <v>4309</v>
      </c>
      <c r="D19" s="299">
        <f t="shared" si="0"/>
        <v>0.278881625784739</v>
      </c>
    </row>
    <row r="20" s="461" customFormat="1" ht="24" customHeight="1" spans="1:4">
      <c r="A20" s="474" t="s">
        <v>46</v>
      </c>
      <c r="B20" s="442">
        <v>1349</v>
      </c>
      <c r="C20" s="442">
        <v>1074</v>
      </c>
      <c r="D20" s="299">
        <f t="shared" si="0"/>
        <v>0.796145292809489</v>
      </c>
    </row>
    <row r="21" s="461" customFormat="1" ht="24" customHeight="1" spans="1:4">
      <c r="A21" s="474" t="s">
        <v>47</v>
      </c>
      <c r="B21" s="442">
        <v>5800</v>
      </c>
      <c r="C21" s="442">
        <v>0</v>
      </c>
      <c r="D21" s="299">
        <f t="shared" si="0"/>
        <v>0</v>
      </c>
    </row>
    <row r="22" s="461" customFormat="1" ht="24" customHeight="1" spans="1:4">
      <c r="A22" s="474" t="s">
        <v>48</v>
      </c>
      <c r="B22" s="442">
        <v>0</v>
      </c>
      <c r="C22" s="442">
        <v>0</v>
      </c>
      <c r="D22" s="299"/>
    </row>
    <row r="23" s="462" customFormat="1" ht="24" customHeight="1" spans="1:4">
      <c r="A23" s="474" t="s">
        <v>49</v>
      </c>
      <c r="B23" s="442">
        <v>6271</v>
      </c>
      <c r="C23" s="442">
        <v>1502</v>
      </c>
      <c r="D23" s="299">
        <f t="shared" si="0"/>
        <v>0.239515228831127</v>
      </c>
    </row>
    <row r="24" s="462" customFormat="1" ht="24" customHeight="1" spans="1:4">
      <c r="A24" s="474" t="s">
        <v>50</v>
      </c>
      <c r="B24" s="442">
        <v>35975</v>
      </c>
      <c r="C24" s="442">
        <v>41850</v>
      </c>
      <c r="D24" s="299">
        <f t="shared" si="0"/>
        <v>1.16330785267547</v>
      </c>
    </row>
    <row r="25" s="462" customFormat="1" ht="24" customHeight="1" spans="1:4">
      <c r="A25" s="474" t="s">
        <v>51</v>
      </c>
      <c r="B25" s="442">
        <v>1596</v>
      </c>
      <c r="C25" s="442">
        <v>52</v>
      </c>
      <c r="D25" s="299">
        <f t="shared" si="0"/>
        <v>0.0325814536340852</v>
      </c>
    </row>
    <row r="26" s="462" customFormat="1" ht="24" customHeight="1" spans="1:4">
      <c r="A26" s="474" t="s">
        <v>52</v>
      </c>
      <c r="B26" s="442">
        <v>10634</v>
      </c>
      <c r="C26" s="442">
        <v>9548</v>
      </c>
      <c r="D26" s="299">
        <f t="shared" si="0"/>
        <v>0.897874741395524</v>
      </c>
    </row>
    <row r="27" s="463" customFormat="1" ht="24" customHeight="1" spans="1:4">
      <c r="A27" s="474" t="s">
        <v>53</v>
      </c>
      <c r="B27" s="442">
        <v>378</v>
      </c>
      <c r="C27" s="442">
        <v>421</v>
      </c>
      <c r="D27" s="299">
        <f t="shared" si="0"/>
        <v>1.11375661375661</v>
      </c>
    </row>
    <row r="28" s="463" customFormat="1" ht="24" customHeight="1" spans="1:4">
      <c r="A28" s="474" t="s">
        <v>54</v>
      </c>
      <c r="B28" s="442">
        <v>19189</v>
      </c>
      <c r="C28" s="442">
        <v>19830</v>
      </c>
      <c r="D28" s="299">
        <f t="shared" si="0"/>
        <v>1.03340455469279</v>
      </c>
    </row>
    <row r="29" s="462" customFormat="1" ht="24" customHeight="1" spans="1:4">
      <c r="A29" s="474" t="s">
        <v>55</v>
      </c>
      <c r="B29" s="442">
        <v>5</v>
      </c>
      <c r="C29" s="442">
        <v>4</v>
      </c>
      <c r="D29" s="299">
        <f t="shared" si="0"/>
        <v>0.8</v>
      </c>
    </row>
    <row r="30" s="462" customFormat="1" ht="24" customHeight="1" spans="1:4">
      <c r="A30" s="476" t="s">
        <v>56</v>
      </c>
      <c r="B30" s="442">
        <v>504316</v>
      </c>
      <c r="C30" s="442">
        <v>548151</v>
      </c>
      <c r="D30" s="299">
        <f t="shared" si="0"/>
        <v>1.0869197090713</v>
      </c>
    </row>
    <row r="31" s="462" customFormat="1" ht="24" customHeight="1" spans="1:4">
      <c r="A31" s="476" t="s">
        <v>57</v>
      </c>
      <c r="B31" s="442">
        <v>17</v>
      </c>
      <c r="C31" s="442"/>
      <c r="D31" s="299">
        <f t="shared" si="0"/>
        <v>0</v>
      </c>
    </row>
    <row r="32" s="462" customFormat="1" ht="24" customHeight="1" spans="1:4">
      <c r="A32" s="476" t="s">
        <v>58</v>
      </c>
      <c r="B32" s="476"/>
      <c r="C32" s="477"/>
      <c r="D32" s="299"/>
    </row>
    <row r="33" s="461" customFormat="1" ht="24.6" customHeight="1" spans="1:4">
      <c r="A33" s="464"/>
      <c r="B33" s="464"/>
      <c r="C33" s="465"/>
      <c r="D33" s="466"/>
    </row>
    <row r="34" s="462" customFormat="1" customHeight="1" spans="1:4">
      <c r="A34" s="464"/>
      <c r="B34" s="464"/>
      <c r="C34" s="465"/>
      <c r="D34" s="465"/>
    </row>
    <row r="35" s="462" customFormat="1" customHeight="1" spans="1:4">
      <c r="A35" s="464"/>
      <c r="B35" s="464"/>
      <c r="C35" s="465"/>
      <c r="D35" s="466"/>
    </row>
    <row r="36" s="462" customFormat="1" customHeight="1" spans="1:4">
      <c r="A36" s="464"/>
      <c r="B36" s="464"/>
      <c r="C36" s="465"/>
      <c r="D36" s="466"/>
    </row>
  </sheetData>
  <mergeCells count="1">
    <mergeCell ref="A2:D2"/>
  </mergeCells>
  <printOptions horizontalCentered="1"/>
  <pageMargins left="1.00347222222222" right="1.00347222222222" top="1.37777777777778" bottom="1.14166666666667" header="0.590277777777778" footer="0.786805555555556"/>
  <pageSetup paperSize="9" scale="80" fitToHeight="0" orientation="portrait" blackAndWhite="1" errors="blank" horizont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FF00"/>
    <pageSetUpPr fitToPage="1"/>
  </sheetPr>
  <dimension ref="A1:H18"/>
  <sheetViews>
    <sheetView showZeros="0" topLeftCell="A4" workbookViewId="0">
      <selection activeCell="H1" sqref="G$1:H$1048576"/>
    </sheetView>
  </sheetViews>
  <sheetFormatPr defaultColWidth="12.775" defaultRowHeight="13.5" outlineLevelCol="7"/>
  <cols>
    <col min="1" max="1" width="35.625" style="65" customWidth="1"/>
    <col min="2" max="2" width="13.2166666666667" style="65" hidden="1" customWidth="1"/>
    <col min="3" max="4" width="13.625" style="66" customWidth="1"/>
    <col min="5" max="5" width="10.3333333333333" style="63" hidden="1" customWidth="1"/>
    <col min="6" max="7" width="13.625" style="66" customWidth="1"/>
    <col min="8" max="8" width="13.625" style="285" customWidth="1"/>
    <col min="9" max="239" width="9" style="285" customWidth="1"/>
    <col min="240" max="240" width="29.6666666666667" style="285" customWidth="1"/>
    <col min="241" max="241" width="12.775" style="285"/>
    <col min="242" max="242" width="29.775" style="285" customWidth="1"/>
    <col min="243" max="243" width="17" style="285" customWidth="1"/>
    <col min="244" max="244" width="37" style="285" customWidth="1"/>
    <col min="245" max="245" width="17.3333333333333" style="285" customWidth="1"/>
    <col min="246" max="495" width="9" style="285" customWidth="1"/>
    <col min="496" max="496" width="29.6666666666667" style="285" customWidth="1"/>
    <col min="497" max="497" width="12.775" style="285"/>
    <col min="498" max="498" width="29.775" style="285" customWidth="1"/>
    <col min="499" max="499" width="17" style="285" customWidth="1"/>
    <col min="500" max="500" width="37" style="285" customWidth="1"/>
    <col min="501" max="501" width="17.3333333333333" style="285" customWidth="1"/>
    <col min="502" max="751" width="9" style="285" customWidth="1"/>
    <col min="752" max="752" width="29.6666666666667" style="285" customWidth="1"/>
    <col min="753" max="753" width="12.775" style="285"/>
    <col min="754" max="754" width="29.775" style="285" customWidth="1"/>
    <col min="755" max="755" width="17" style="285" customWidth="1"/>
    <col min="756" max="756" width="37" style="285" customWidth="1"/>
    <col min="757" max="757" width="17.3333333333333" style="285" customWidth="1"/>
    <col min="758" max="1007" width="9" style="285" customWidth="1"/>
    <col min="1008" max="1008" width="29.6666666666667" style="285" customWidth="1"/>
    <col min="1009" max="1009" width="12.775" style="285"/>
    <col min="1010" max="1010" width="29.775" style="285" customWidth="1"/>
    <col min="1011" max="1011" width="17" style="285" customWidth="1"/>
    <col min="1012" max="1012" width="37" style="285" customWidth="1"/>
    <col min="1013" max="1013" width="17.3333333333333" style="285" customWidth="1"/>
    <col min="1014" max="1263" width="9" style="285" customWidth="1"/>
    <col min="1264" max="1264" width="29.6666666666667" style="285" customWidth="1"/>
    <col min="1265" max="1265" width="12.775" style="285"/>
    <col min="1266" max="1266" width="29.775" style="285" customWidth="1"/>
    <col min="1267" max="1267" width="17" style="285" customWidth="1"/>
    <col min="1268" max="1268" width="37" style="285" customWidth="1"/>
    <col min="1269" max="1269" width="17.3333333333333" style="285" customWidth="1"/>
    <col min="1270" max="1519" width="9" style="285" customWidth="1"/>
    <col min="1520" max="1520" width="29.6666666666667" style="285" customWidth="1"/>
    <col min="1521" max="1521" width="12.775" style="285"/>
    <col min="1522" max="1522" width="29.775" style="285" customWidth="1"/>
    <col min="1523" max="1523" width="17" style="285" customWidth="1"/>
    <col min="1524" max="1524" width="37" style="285" customWidth="1"/>
    <col min="1525" max="1525" width="17.3333333333333" style="285" customWidth="1"/>
    <col min="1526" max="1775" width="9" style="285" customWidth="1"/>
    <col min="1776" max="1776" width="29.6666666666667" style="285" customWidth="1"/>
    <col min="1777" max="1777" width="12.775" style="285"/>
    <col min="1778" max="1778" width="29.775" style="285" customWidth="1"/>
    <col min="1779" max="1779" width="17" style="285" customWidth="1"/>
    <col min="1780" max="1780" width="37" style="285" customWidth="1"/>
    <col min="1781" max="1781" width="17.3333333333333" style="285" customWidth="1"/>
    <col min="1782" max="2031" width="9" style="285" customWidth="1"/>
    <col min="2032" max="2032" width="29.6666666666667" style="285" customWidth="1"/>
    <col min="2033" max="2033" width="12.775" style="285"/>
    <col min="2034" max="2034" width="29.775" style="285" customWidth="1"/>
    <col min="2035" max="2035" width="17" style="285" customWidth="1"/>
    <col min="2036" max="2036" width="37" style="285" customWidth="1"/>
    <col min="2037" max="2037" width="17.3333333333333" style="285" customWidth="1"/>
    <col min="2038" max="2287" width="9" style="285" customWidth="1"/>
    <col min="2288" max="2288" width="29.6666666666667" style="285" customWidth="1"/>
    <col min="2289" max="2289" width="12.775" style="285"/>
    <col min="2290" max="2290" width="29.775" style="285" customWidth="1"/>
    <col min="2291" max="2291" width="17" style="285" customWidth="1"/>
    <col min="2292" max="2292" width="37" style="285" customWidth="1"/>
    <col min="2293" max="2293" width="17.3333333333333" style="285" customWidth="1"/>
    <col min="2294" max="2543" width="9" style="285" customWidth="1"/>
    <col min="2544" max="2544" width="29.6666666666667" style="285" customWidth="1"/>
    <col min="2545" max="2545" width="12.775" style="285"/>
    <col min="2546" max="2546" width="29.775" style="285" customWidth="1"/>
    <col min="2547" max="2547" width="17" style="285" customWidth="1"/>
    <col min="2548" max="2548" width="37" style="285" customWidth="1"/>
    <col min="2549" max="2549" width="17.3333333333333" style="285" customWidth="1"/>
    <col min="2550" max="2799" width="9" style="285" customWidth="1"/>
    <col min="2800" max="2800" width="29.6666666666667" style="285" customWidth="1"/>
    <col min="2801" max="2801" width="12.775" style="285"/>
    <col min="2802" max="2802" width="29.775" style="285" customWidth="1"/>
    <col min="2803" max="2803" width="17" style="285" customWidth="1"/>
    <col min="2804" max="2804" width="37" style="285" customWidth="1"/>
    <col min="2805" max="2805" width="17.3333333333333" style="285" customWidth="1"/>
    <col min="2806" max="3055" width="9" style="285" customWidth="1"/>
    <col min="3056" max="3056" width="29.6666666666667" style="285" customWidth="1"/>
    <col min="3057" max="3057" width="12.775" style="285"/>
    <col min="3058" max="3058" width="29.775" style="285" customWidth="1"/>
    <col min="3059" max="3059" width="17" style="285" customWidth="1"/>
    <col min="3060" max="3060" width="37" style="285" customWidth="1"/>
    <col min="3061" max="3061" width="17.3333333333333" style="285" customWidth="1"/>
    <col min="3062" max="3311" width="9" style="285" customWidth="1"/>
    <col min="3312" max="3312" width="29.6666666666667" style="285" customWidth="1"/>
    <col min="3313" max="3313" width="12.775" style="285"/>
    <col min="3314" max="3314" width="29.775" style="285" customWidth="1"/>
    <col min="3315" max="3315" width="17" style="285" customWidth="1"/>
    <col min="3316" max="3316" width="37" style="285" customWidth="1"/>
    <col min="3317" max="3317" width="17.3333333333333" style="285" customWidth="1"/>
    <col min="3318" max="3567" width="9" style="285" customWidth="1"/>
    <col min="3568" max="3568" width="29.6666666666667" style="285" customWidth="1"/>
    <col min="3569" max="3569" width="12.775" style="285"/>
    <col min="3570" max="3570" width="29.775" style="285" customWidth="1"/>
    <col min="3571" max="3571" width="17" style="285" customWidth="1"/>
    <col min="3572" max="3572" width="37" style="285" customWidth="1"/>
    <col min="3573" max="3573" width="17.3333333333333" style="285" customWidth="1"/>
    <col min="3574" max="3823" width="9" style="285" customWidth="1"/>
    <col min="3824" max="3824" width="29.6666666666667" style="285" customWidth="1"/>
    <col min="3825" max="3825" width="12.775" style="285"/>
    <col min="3826" max="3826" width="29.775" style="285" customWidth="1"/>
    <col min="3827" max="3827" width="17" style="285" customWidth="1"/>
    <col min="3828" max="3828" width="37" style="285" customWidth="1"/>
    <col min="3829" max="3829" width="17.3333333333333" style="285" customWidth="1"/>
    <col min="3830" max="4079" width="9" style="285" customWidth="1"/>
    <col min="4080" max="4080" width="29.6666666666667" style="285" customWidth="1"/>
    <col min="4081" max="4081" width="12.775" style="285"/>
    <col min="4082" max="4082" width="29.775" style="285" customWidth="1"/>
    <col min="4083" max="4083" width="17" style="285" customWidth="1"/>
    <col min="4084" max="4084" width="37" style="285" customWidth="1"/>
    <col min="4085" max="4085" width="17.3333333333333" style="285" customWidth="1"/>
    <col min="4086" max="4335" width="9" style="285" customWidth="1"/>
    <col min="4336" max="4336" width="29.6666666666667" style="285" customWidth="1"/>
    <col min="4337" max="4337" width="12.775" style="285"/>
    <col min="4338" max="4338" width="29.775" style="285" customWidth="1"/>
    <col min="4339" max="4339" width="17" style="285" customWidth="1"/>
    <col min="4340" max="4340" width="37" style="285" customWidth="1"/>
    <col min="4341" max="4341" width="17.3333333333333" style="285" customWidth="1"/>
    <col min="4342" max="4591" width="9" style="285" customWidth="1"/>
    <col min="4592" max="4592" width="29.6666666666667" style="285" customWidth="1"/>
    <col min="4593" max="4593" width="12.775" style="285"/>
    <col min="4594" max="4594" width="29.775" style="285" customWidth="1"/>
    <col min="4595" max="4595" width="17" style="285" customWidth="1"/>
    <col min="4596" max="4596" width="37" style="285" customWidth="1"/>
    <col min="4597" max="4597" width="17.3333333333333" style="285" customWidth="1"/>
    <col min="4598" max="4847" width="9" style="285" customWidth="1"/>
    <col min="4848" max="4848" width="29.6666666666667" style="285" customWidth="1"/>
    <col min="4849" max="4849" width="12.775" style="285"/>
    <col min="4850" max="4850" width="29.775" style="285" customWidth="1"/>
    <col min="4851" max="4851" width="17" style="285" customWidth="1"/>
    <col min="4852" max="4852" width="37" style="285" customWidth="1"/>
    <col min="4853" max="4853" width="17.3333333333333" style="285" customWidth="1"/>
    <col min="4854" max="5103" width="9" style="285" customWidth="1"/>
    <col min="5104" max="5104" width="29.6666666666667" style="285" customWidth="1"/>
    <col min="5105" max="5105" width="12.775" style="285"/>
    <col min="5106" max="5106" width="29.775" style="285" customWidth="1"/>
    <col min="5107" max="5107" width="17" style="285" customWidth="1"/>
    <col min="5108" max="5108" width="37" style="285" customWidth="1"/>
    <col min="5109" max="5109" width="17.3333333333333" style="285" customWidth="1"/>
    <col min="5110" max="5359" width="9" style="285" customWidth="1"/>
    <col min="5360" max="5360" width="29.6666666666667" style="285" customWidth="1"/>
    <col min="5361" max="5361" width="12.775" style="285"/>
    <col min="5362" max="5362" width="29.775" style="285" customWidth="1"/>
    <col min="5363" max="5363" width="17" style="285" customWidth="1"/>
    <col min="5364" max="5364" width="37" style="285" customWidth="1"/>
    <col min="5365" max="5365" width="17.3333333333333" style="285" customWidth="1"/>
    <col min="5366" max="5615" width="9" style="285" customWidth="1"/>
    <col min="5616" max="5616" width="29.6666666666667" style="285" customWidth="1"/>
    <col min="5617" max="5617" width="12.775" style="285"/>
    <col min="5618" max="5618" width="29.775" style="285" customWidth="1"/>
    <col min="5619" max="5619" width="17" style="285" customWidth="1"/>
    <col min="5620" max="5620" width="37" style="285" customWidth="1"/>
    <col min="5621" max="5621" width="17.3333333333333" style="285" customWidth="1"/>
    <col min="5622" max="5871" width="9" style="285" customWidth="1"/>
    <col min="5872" max="5872" width="29.6666666666667" style="285" customWidth="1"/>
    <col min="5873" max="5873" width="12.775" style="285"/>
    <col min="5874" max="5874" width="29.775" style="285" customWidth="1"/>
    <col min="5875" max="5875" width="17" style="285" customWidth="1"/>
    <col min="5876" max="5876" width="37" style="285" customWidth="1"/>
    <col min="5877" max="5877" width="17.3333333333333" style="285" customWidth="1"/>
    <col min="5878" max="6127" width="9" style="285" customWidth="1"/>
    <col min="6128" max="6128" width="29.6666666666667" style="285" customWidth="1"/>
    <col min="6129" max="6129" width="12.775" style="285"/>
    <col min="6130" max="6130" width="29.775" style="285" customWidth="1"/>
    <col min="6131" max="6131" width="17" style="285" customWidth="1"/>
    <col min="6132" max="6132" width="37" style="285" customWidth="1"/>
    <col min="6133" max="6133" width="17.3333333333333" style="285" customWidth="1"/>
    <col min="6134" max="6383" width="9" style="285" customWidth="1"/>
    <col min="6384" max="6384" width="29.6666666666667" style="285" customWidth="1"/>
    <col min="6385" max="6385" width="12.775" style="285"/>
    <col min="6386" max="6386" width="29.775" style="285" customWidth="1"/>
    <col min="6387" max="6387" width="17" style="285" customWidth="1"/>
    <col min="6388" max="6388" width="37" style="285" customWidth="1"/>
    <col min="6389" max="6389" width="17.3333333333333" style="285" customWidth="1"/>
    <col min="6390" max="6639" width="9" style="285" customWidth="1"/>
    <col min="6640" max="6640" width="29.6666666666667" style="285" customWidth="1"/>
    <col min="6641" max="6641" width="12.775" style="285"/>
    <col min="6642" max="6642" width="29.775" style="285" customWidth="1"/>
    <col min="6643" max="6643" width="17" style="285" customWidth="1"/>
    <col min="6644" max="6644" width="37" style="285" customWidth="1"/>
    <col min="6645" max="6645" width="17.3333333333333" style="285" customWidth="1"/>
    <col min="6646" max="6895" width="9" style="285" customWidth="1"/>
    <col min="6896" max="6896" width="29.6666666666667" style="285" customWidth="1"/>
    <col min="6897" max="6897" width="12.775" style="285"/>
    <col min="6898" max="6898" width="29.775" style="285" customWidth="1"/>
    <col min="6899" max="6899" width="17" style="285" customWidth="1"/>
    <col min="6900" max="6900" width="37" style="285" customWidth="1"/>
    <col min="6901" max="6901" width="17.3333333333333" style="285" customWidth="1"/>
    <col min="6902" max="7151" width="9" style="285" customWidth="1"/>
    <col min="7152" max="7152" width="29.6666666666667" style="285" customWidth="1"/>
    <col min="7153" max="7153" width="12.775" style="285"/>
    <col min="7154" max="7154" width="29.775" style="285" customWidth="1"/>
    <col min="7155" max="7155" width="17" style="285" customWidth="1"/>
    <col min="7156" max="7156" width="37" style="285" customWidth="1"/>
    <col min="7157" max="7157" width="17.3333333333333" style="285" customWidth="1"/>
    <col min="7158" max="7407" width="9" style="285" customWidth="1"/>
    <col min="7408" max="7408" width="29.6666666666667" style="285" customWidth="1"/>
    <col min="7409" max="7409" width="12.775" style="285"/>
    <col min="7410" max="7410" width="29.775" style="285" customWidth="1"/>
    <col min="7411" max="7411" width="17" style="285" customWidth="1"/>
    <col min="7412" max="7412" width="37" style="285" customWidth="1"/>
    <col min="7413" max="7413" width="17.3333333333333" style="285" customWidth="1"/>
    <col min="7414" max="7663" width="9" style="285" customWidth="1"/>
    <col min="7664" max="7664" width="29.6666666666667" style="285" customWidth="1"/>
    <col min="7665" max="7665" width="12.775" style="285"/>
    <col min="7666" max="7666" width="29.775" style="285" customWidth="1"/>
    <col min="7667" max="7667" width="17" style="285" customWidth="1"/>
    <col min="7668" max="7668" width="37" style="285" customWidth="1"/>
    <col min="7669" max="7669" width="17.3333333333333" style="285" customWidth="1"/>
    <col min="7670" max="7919" width="9" style="285" customWidth="1"/>
    <col min="7920" max="7920" width="29.6666666666667" style="285" customWidth="1"/>
    <col min="7921" max="7921" width="12.775" style="285"/>
    <col min="7922" max="7922" width="29.775" style="285" customWidth="1"/>
    <col min="7923" max="7923" width="17" style="285" customWidth="1"/>
    <col min="7924" max="7924" width="37" style="285" customWidth="1"/>
    <col min="7925" max="7925" width="17.3333333333333" style="285" customWidth="1"/>
    <col min="7926" max="8175" width="9" style="285" customWidth="1"/>
    <col min="8176" max="8176" width="29.6666666666667" style="285" customWidth="1"/>
    <col min="8177" max="8177" width="12.775" style="285"/>
    <col min="8178" max="8178" width="29.775" style="285" customWidth="1"/>
    <col min="8179" max="8179" width="17" style="285" customWidth="1"/>
    <col min="8180" max="8180" width="37" style="285" customWidth="1"/>
    <col min="8181" max="8181" width="17.3333333333333" style="285" customWidth="1"/>
    <col min="8182" max="8431" width="9" style="285" customWidth="1"/>
    <col min="8432" max="8432" width="29.6666666666667" style="285" customWidth="1"/>
    <col min="8433" max="8433" width="12.775" style="285"/>
    <col min="8434" max="8434" width="29.775" style="285" customWidth="1"/>
    <col min="8435" max="8435" width="17" style="285" customWidth="1"/>
    <col min="8436" max="8436" width="37" style="285" customWidth="1"/>
    <col min="8437" max="8437" width="17.3333333333333" style="285" customWidth="1"/>
    <col min="8438" max="8687" width="9" style="285" customWidth="1"/>
    <col min="8688" max="8688" width="29.6666666666667" style="285" customWidth="1"/>
    <col min="8689" max="8689" width="12.775" style="285"/>
    <col min="8690" max="8690" width="29.775" style="285" customWidth="1"/>
    <col min="8691" max="8691" width="17" style="285" customWidth="1"/>
    <col min="8692" max="8692" width="37" style="285" customWidth="1"/>
    <col min="8693" max="8693" width="17.3333333333333" style="285" customWidth="1"/>
    <col min="8694" max="8943" width="9" style="285" customWidth="1"/>
    <col min="8944" max="8944" width="29.6666666666667" style="285" customWidth="1"/>
    <col min="8945" max="8945" width="12.775" style="285"/>
    <col min="8946" max="8946" width="29.775" style="285" customWidth="1"/>
    <col min="8947" max="8947" width="17" style="285" customWidth="1"/>
    <col min="8948" max="8948" width="37" style="285" customWidth="1"/>
    <col min="8949" max="8949" width="17.3333333333333" style="285" customWidth="1"/>
    <col min="8950" max="9199" width="9" style="285" customWidth="1"/>
    <col min="9200" max="9200" width="29.6666666666667" style="285" customWidth="1"/>
    <col min="9201" max="9201" width="12.775" style="285"/>
    <col min="9202" max="9202" width="29.775" style="285" customWidth="1"/>
    <col min="9203" max="9203" width="17" style="285" customWidth="1"/>
    <col min="9204" max="9204" width="37" style="285" customWidth="1"/>
    <col min="9205" max="9205" width="17.3333333333333" style="285" customWidth="1"/>
    <col min="9206" max="9455" width="9" style="285" customWidth="1"/>
    <col min="9456" max="9456" width="29.6666666666667" style="285" customWidth="1"/>
    <col min="9457" max="9457" width="12.775" style="285"/>
    <col min="9458" max="9458" width="29.775" style="285" customWidth="1"/>
    <col min="9459" max="9459" width="17" style="285" customWidth="1"/>
    <col min="9460" max="9460" width="37" style="285" customWidth="1"/>
    <col min="9461" max="9461" width="17.3333333333333" style="285" customWidth="1"/>
    <col min="9462" max="9711" width="9" style="285" customWidth="1"/>
    <col min="9712" max="9712" width="29.6666666666667" style="285" customWidth="1"/>
    <col min="9713" max="9713" width="12.775" style="285"/>
    <col min="9714" max="9714" width="29.775" style="285" customWidth="1"/>
    <col min="9715" max="9715" width="17" style="285" customWidth="1"/>
    <col min="9716" max="9716" width="37" style="285" customWidth="1"/>
    <col min="9717" max="9717" width="17.3333333333333" style="285" customWidth="1"/>
    <col min="9718" max="9967" width="9" style="285" customWidth="1"/>
    <col min="9968" max="9968" width="29.6666666666667" style="285" customWidth="1"/>
    <col min="9969" max="9969" width="12.775" style="285"/>
    <col min="9970" max="9970" width="29.775" style="285" customWidth="1"/>
    <col min="9971" max="9971" width="17" style="285" customWidth="1"/>
    <col min="9972" max="9972" width="37" style="285" customWidth="1"/>
    <col min="9973" max="9973" width="17.3333333333333" style="285" customWidth="1"/>
    <col min="9974" max="10223" width="9" style="285" customWidth="1"/>
    <col min="10224" max="10224" width="29.6666666666667" style="285" customWidth="1"/>
    <col min="10225" max="10225" width="12.775" style="285"/>
    <col min="10226" max="10226" width="29.775" style="285" customWidth="1"/>
    <col min="10227" max="10227" width="17" style="285" customWidth="1"/>
    <col min="10228" max="10228" width="37" style="285" customWidth="1"/>
    <col min="10229" max="10229" width="17.3333333333333" style="285" customWidth="1"/>
    <col min="10230" max="10479" width="9" style="285" customWidth="1"/>
    <col min="10480" max="10480" width="29.6666666666667" style="285" customWidth="1"/>
    <col min="10481" max="10481" width="12.775" style="285"/>
    <col min="10482" max="10482" width="29.775" style="285" customWidth="1"/>
    <col min="10483" max="10483" width="17" style="285" customWidth="1"/>
    <col min="10484" max="10484" width="37" style="285" customWidth="1"/>
    <col min="10485" max="10485" width="17.3333333333333" style="285" customWidth="1"/>
    <col min="10486" max="10735" width="9" style="285" customWidth="1"/>
    <col min="10736" max="10736" width="29.6666666666667" style="285" customWidth="1"/>
    <col min="10737" max="10737" width="12.775" style="285"/>
    <col min="10738" max="10738" width="29.775" style="285" customWidth="1"/>
    <col min="10739" max="10739" width="17" style="285" customWidth="1"/>
    <col min="10740" max="10740" width="37" style="285" customWidth="1"/>
    <col min="10741" max="10741" width="17.3333333333333" style="285" customWidth="1"/>
    <col min="10742" max="10991" width="9" style="285" customWidth="1"/>
    <col min="10992" max="10992" width="29.6666666666667" style="285" customWidth="1"/>
    <col min="10993" max="10993" width="12.775" style="285"/>
    <col min="10994" max="10994" width="29.775" style="285" customWidth="1"/>
    <col min="10995" max="10995" width="17" style="285" customWidth="1"/>
    <col min="10996" max="10996" width="37" style="285" customWidth="1"/>
    <col min="10997" max="10997" width="17.3333333333333" style="285" customWidth="1"/>
    <col min="10998" max="11247" width="9" style="285" customWidth="1"/>
    <col min="11248" max="11248" width="29.6666666666667" style="285" customWidth="1"/>
    <col min="11249" max="11249" width="12.775" style="285"/>
    <col min="11250" max="11250" width="29.775" style="285" customWidth="1"/>
    <col min="11251" max="11251" width="17" style="285" customWidth="1"/>
    <col min="11252" max="11252" width="37" style="285" customWidth="1"/>
    <col min="11253" max="11253" width="17.3333333333333" style="285" customWidth="1"/>
    <col min="11254" max="11503" width="9" style="285" customWidth="1"/>
    <col min="11504" max="11504" width="29.6666666666667" style="285" customWidth="1"/>
    <col min="11505" max="11505" width="12.775" style="285"/>
    <col min="11506" max="11506" width="29.775" style="285" customWidth="1"/>
    <col min="11507" max="11507" width="17" style="285" customWidth="1"/>
    <col min="11508" max="11508" width="37" style="285" customWidth="1"/>
    <col min="11509" max="11509" width="17.3333333333333" style="285" customWidth="1"/>
    <col min="11510" max="11759" width="9" style="285" customWidth="1"/>
    <col min="11760" max="11760" width="29.6666666666667" style="285" customWidth="1"/>
    <col min="11761" max="11761" width="12.775" style="285"/>
    <col min="11762" max="11762" width="29.775" style="285" customWidth="1"/>
    <col min="11763" max="11763" width="17" style="285" customWidth="1"/>
    <col min="11764" max="11764" width="37" style="285" customWidth="1"/>
    <col min="11765" max="11765" width="17.3333333333333" style="285" customWidth="1"/>
    <col min="11766" max="12015" width="9" style="285" customWidth="1"/>
    <col min="12016" max="12016" width="29.6666666666667" style="285" customWidth="1"/>
    <col min="12017" max="12017" width="12.775" style="285"/>
    <col min="12018" max="12018" width="29.775" style="285" customWidth="1"/>
    <col min="12019" max="12019" width="17" style="285" customWidth="1"/>
    <col min="12020" max="12020" width="37" style="285" customWidth="1"/>
    <col min="12021" max="12021" width="17.3333333333333" style="285" customWidth="1"/>
    <col min="12022" max="12271" width="9" style="285" customWidth="1"/>
    <col min="12272" max="12272" width="29.6666666666667" style="285" customWidth="1"/>
    <col min="12273" max="12273" width="12.775" style="285"/>
    <col min="12274" max="12274" width="29.775" style="285" customWidth="1"/>
    <col min="12275" max="12275" width="17" style="285" customWidth="1"/>
    <col min="12276" max="12276" width="37" style="285" customWidth="1"/>
    <col min="12277" max="12277" width="17.3333333333333" style="285" customWidth="1"/>
    <col min="12278" max="12527" width="9" style="285" customWidth="1"/>
    <col min="12528" max="12528" width="29.6666666666667" style="285" customWidth="1"/>
    <col min="12529" max="12529" width="12.775" style="285"/>
    <col min="12530" max="12530" width="29.775" style="285" customWidth="1"/>
    <col min="12531" max="12531" width="17" style="285" customWidth="1"/>
    <col min="12532" max="12532" width="37" style="285" customWidth="1"/>
    <col min="12533" max="12533" width="17.3333333333333" style="285" customWidth="1"/>
    <col min="12534" max="12783" width="9" style="285" customWidth="1"/>
    <col min="12784" max="12784" width="29.6666666666667" style="285" customWidth="1"/>
    <col min="12785" max="12785" width="12.775" style="285"/>
    <col min="12786" max="12786" width="29.775" style="285" customWidth="1"/>
    <col min="12787" max="12787" width="17" style="285" customWidth="1"/>
    <col min="12788" max="12788" width="37" style="285" customWidth="1"/>
    <col min="12789" max="12789" width="17.3333333333333" style="285" customWidth="1"/>
    <col min="12790" max="13039" width="9" style="285" customWidth="1"/>
    <col min="13040" max="13040" width="29.6666666666667" style="285" customWidth="1"/>
    <col min="13041" max="13041" width="12.775" style="285"/>
    <col min="13042" max="13042" width="29.775" style="285" customWidth="1"/>
    <col min="13043" max="13043" width="17" style="285" customWidth="1"/>
    <col min="13044" max="13044" width="37" style="285" customWidth="1"/>
    <col min="13045" max="13045" width="17.3333333333333" style="285" customWidth="1"/>
    <col min="13046" max="13295" width="9" style="285" customWidth="1"/>
    <col min="13296" max="13296" width="29.6666666666667" style="285" customWidth="1"/>
    <col min="13297" max="13297" width="12.775" style="285"/>
    <col min="13298" max="13298" width="29.775" style="285" customWidth="1"/>
    <col min="13299" max="13299" width="17" style="285" customWidth="1"/>
    <col min="13300" max="13300" width="37" style="285" customWidth="1"/>
    <col min="13301" max="13301" width="17.3333333333333" style="285" customWidth="1"/>
    <col min="13302" max="13551" width="9" style="285" customWidth="1"/>
    <col min="13552" max="13552" width="29.6666666666667" style="285" customWidth="1"/>
    <col min="13553" max="13553" width="12.775" style="285"/>
    <col min="13554" max="13554" width="29.775" style="285" customWidth="1"/>
    <col min="13555" max="13555" width="17" style="285" customWidth="1"/>
    <col min="13556" max="13556" width="37" style="285" customWidth="1"/>
    <col min="13557" max="13557" width="17.3333333333333" style="285" customWidth="1"/>
    <col min="13558" max="13807" width="9" style="285" customWidth="1"/>
    <col min="13808" max="13808" width="29.6666666666667" style="285" customWidth="1"/>
    <col min="13809" max="13809" width="12.775" style="285"/>
    <col min="13810" max="13810" width="29.775" style="285" customWidth="1"/>
    <col min="13811" max="13811" width="17" style="285" customWidth="1"/>
    <col min="13812" max="13812" width="37" style="285" customWidth="1"/>
    <col min="13813" max="13813" width="17.3333333333333" style="285" customWidth="1"/>
    <col min="13814" max="14063" width="9" style="285" customWidth="1"/>
    <col min="14064" max="14064" width="29.6666666666667" style="285" customWidth="1"/>
    <col min="14065" max="14065" width="12.775" style="285"/>
    <col min="14066" max="14066" width="29.775" style="285" customWidth="1"/>
    <col min="14067" max="14067" width="17" style="285" customWidth="1"/>
    <col min="14068" max="14068" width="37" style="285" customWidth="1"/>
    <col min="14069" max="14069" width="17.3333333333333" style="285" customWidth="1"/>
    <col min="14070" max="14319" width="9" style="285" customWidth="1"/>
    <col min="14320" max="14320" width="29.6666666666667" style="285" customWidth="1"/>
    <col min="14321" max="14321" width="12.775" style="285"/>
    <col min="14322" max="14322" width="29.775" style="285" customWidth="1"/>
    <col min="14323" max="14323" width="17" style="285" customWidth="1"/>
    <col min="14324" max="14324" width="37" style="285" customWidth="1"/>
    <col min="14325" max="14325" width="17.3333333333333" style="285" customWidth="1"/>
    <col min="14326" max="14575" width="9" style="285" customWidth="1"/>
    <col min="14576" max="14576" width="29.6666666666667" style="285" customWidth="1"/>
    <col min="14577" max="14577" width="12.775" style="285"/>
    <col min="14578" max="14578" width="29.775" style="285" customWidth="1"/>
    <col min="14579" max="14579" width="17" style="285" customWidth="1"/>
    <col min="14580" max="14580" width="37" style="285" customWidth="1"/>
    <col min="14581" max="14581" width="17.3333333333333" style="285" customWidth="1"/>
    <col min="14582" max="14831" width="9" style="285" customWidth="1"/>
    <col min="14832" max="14832" width="29.6666666666667" style="285" customWidth="1"/>
    <col min="14833" max="14833" width="12.775" style="285"/>
    <col min="14834" max="14834" width="29.775" style="285" customWidth="1"/>
    <col min="14835" max="14835" width="17" style="285" customWidth="1"/>
    <col min="14836" max="14836" width="37" style="285" customWidth="1"/>
    <col min="14837" max="14837" width="17.3333333333333" style="285" customWidth="1"/>
    <col min="14838" max="15087" width="9" style="285" customWidth="1"/>
    <col min="15088" max="15088" width="29.6666666666667" style="285" customWidth="1"/>
    <col min="15089" max="15089" width="12.775" style="285"/>
    <col min="15090" max="15090" width="29.775" style="285" customWidth="1"/>
    <col min="15091" max="15091" width="17" style="285" customWidth="1"/>
    <col min="15092" max="15092" width="37" style="285" customWidth="1"/>
    <col min="15093" max="15093" width="17.3333333333333" style="285" customWidth="1"/>
    <col min="15094" max="15343" width="9" style="285" customWidth="1"/>
    <col min="15344" max="15344" width="29.6666666666667" style="285" customWidth="1"/>
    <col min="15345" max="15345" width="12.775" style="285"/>
    <col min="15346" max="15346" width="29.775" style="285" customWidth="1"/>
    <col min="15347" max="15347" width="17" style="285" customWidth="1"/>
    <col min="15348" max="15348" width="37" style="285" customWidth="1"/>
    <col min="15349" max="15349" width="17.3333333333333" style="285" customWidth="1"/>
    <col min="15350" max="15599" width="9" style="285" customWidth="1"/>
    <col min="15600" max="15600" width="29.6666666666667" style="285" customWidth="1"/>
    <col min="15601" max="15601" width="12.775" style="285"/>
    <col min="15602" max="15602" width="29.775" style="285" customWidth="1"/>
    <col min="15603" max="15603" width="17" style="285" customWidth="1"/>
    <col min="15604" max="15604" width="37" style="285" customWidth="1"/>
    <col min="15605" max="15605" width="17.3333333333333" style="285" customWidth="1"/>
    <col min="15606" max="15855" width="9" style="285" customWidth="1"/>
    <col min="15856" max="15856" width="29.6666666666667" style="285" customWidth="1"/>
    <col min="15857" max="15857" width="12.775" style="285"/>
    <col min="15858" max="15858" width="29.775" style="285" customWidth="1"/>
    <col min="15859" max="15859" width="17" style="285" customWidth="1"/>
    <col min="15860" max="15860" width="37" style="285" customWidth="1"/>
    <col min="15861" max="15861" width="17.3333333333333" style="285" customWidth="1"/>
    <col min="15862" max="16111" width="9" style="285" customWidth="1"/>
    <col min="16112" max="16112" width="29.6666666666667" style="285" customWidth="1"/>
    <col min="16113" max="16113" width="12.775" style="285"/>
    <col min="16114" max="16114" width="29.775" style="285" customWidth="1"/>
    <col min="16115" max="16115" width="17" style="285" customWidth="1"/>
    <col min="16116" max="16116" width="37" style="285" customWidth="1"/>
    <col min="16117" max="16117" width="17.3333333333333" style="285" customWidth="1"/>
    <col min="16118" max="16361" width="9" style="285" customWidth="1"/>
    <col min="16362" max="16362" width="9" style="285"/>
    <col min="16363" max="16363" width="12.775" style="285"/>
  </cols>
  <sheetData>
    <row r="1" ht="18.75" customHeight="1" spans="1:7">
      <c r="A1" s="286" t="s">
        <v>1639</v>
      </c>
      <c r="B1" s="286"/>
      <c r="C1" s="64"/>
      <c r="D1" s="64"/>
      <c r="E1" s="4"/>
      <c r="F1" s="64"/>
      <c r="G1" s="64"/>
    </row>
    <row r="2" ht="27.6" customHeight="1" spans="1:8">
      <c r="A2" s="67" t="s">
        <v>1632</v>
      </c>
      <c r="B2" s="67"/>
      <c r="C2" s="67"/>
      <c r="D2" s="67"/>
      <c r="E2" s="99"/>
      <c r="F2" s="67"/>
      <c r="G2" s="67"/>
      <c r="H2" s="67"/>
    </row>
    <row r="3" s="282" customFormat="1" ht="23.25" customHeight="1" spans="1:8">
      <c r="A3" s="287"/>
      <c r="B3" s="287"/>
      <c r="C3" s="288"/>
      <c r="D3" s="288"/>
      <c r="E3" s="289"/>
      <c r="F3" s="288"/>
      <c r="G3" s="288"/>
      <c r="H3" s="288" t="s">
        <v>2</v>
      </c>
    </row>
    <row r="4" s="283" customFormat="1" ht="66" customHeight="1" spans="1:8">
      <c r="A4" s="315" t="s">
        <v>1640</v>
      </c>
      <c r="B4" s="315" t="s">
        <v>4</v>
      </c>
      <c r="C4" s="315" t="s">
        <v>61</v>
      </c>
      <c r="D4" s="315" t="s">
        <v>62</v>
      </c>
      <c r="E4" s="315" t="s">
        <v>63</v>
      </c>
      <c r="F4" s="315" t="s">
        <v>64</v>
      </c>
      <c r="G4" s="315" t="s">
        <v>65</v>
      </c>
      <c r="H4" s="315" t="s">
        <v>66</v>
      </c>
    </row>
    <row r="5" s="283" customFormat="1" ht="37" customHeight="1" spans="1:8">
      <c r="A5" s="296" t="s">
        <v>1333</v>
      </c>
      <c r="B5" s="297" t="e">
        <f t="shared" ref="B5" si="0">B6+B11</f>
        <v>#REF!</v>
      </c>
      <c r="C5" s="297">
        <f t="shared" ref="C5:F5" si="1">C6+C11</f>
        <v>25000</v>
      </c>
      <c r="D5" s="297">
        <f t="shared" si="1"/>
        <v>32000</v>
      </c>
      <c r="E5" s="298">
        <f t="shared" si="1"/>
        <v>32000</v>
      </c>
      <c r="F5" s="297">
        <f t="shared" si="1"/>
        <v>30598</v>
      </c>
      <c r="G5" s="299"/>
      <c r="H5" s="299"/>
    </row>
    <row r="6" s="283" customFormat="1" ht="37" customHeight="1" spans="1:8">
      <c r="A6" s="300" t="s">
        <v>101</v>
      </c>
      <c r="B6" s="297" t="e">
        <f>#REF!+B10</f>
        <v>#REF!</v>
      </c>
      <c r="C6" s="74">
        <v>25000</v>
      </c>
      <c r="D6" s="297">
        <f>D10</f>
        <v>0</v>
      </c>
      <c r="E6" s="297">
        <f>E10</f>
        <v>0</v>
      </c>
      <c r="F6" s="297">
        <f>F10</f>
        <v>0</v>
      </c>
      <c r="G6" s="299"/>
      <c r="H6" s="299"/>
    </row>
    <row r="7" s="284" customFormat="1" ht="37" customHeight="1" spans="1:8">
      <c r="A7" s="301" t="s">
        <v>1641</v>
      </c>
      <c r="B7" s="297">
        <v>17</v>
      </c>
      <c r="C7" s="297">
        <v>0</v>
      </c>
      <c r="D7" s="297"/>
      <c r="E7" s="298"/>
      <c r="F7" s="297"/>
      <c r="G7" s="299" t="str">
        <f t="shared" ref="G6:G12" si="2">IFERROR(F7/E7,"")</f>
        <v/>
      </c>
      <c r="H7" s="299"/>
    </row>
    <row r="8" s="284" customFormat="1" ht="37" customHeight="1" spans="1:8">
      <c r="A8" s="301" t="s">
        <v>1642</v>
      </c>
      <c r="B8" s="297"/>
      <c r="C8" s="297">
        <v>0</v>
      </c>
      <c r="D8" s="297"/>
      <c r="E8" s="298"/>
      <c r="F8" s="297"/>
      <c r="G8" s="299" t="str">
        <f t="shared" si="2"/>
        <v/>
      </c>
      <c r="H8" s="299" t="str">
        <f t="shared" ref="H8:H12" si="3">IFERROR(F8/B8-1,"")</f>
        <v/>
      </c>
    </row>
    <row r="9" s="284" customFormat="1" ht="37" customHeight="1" spans="1:8">
      <c r="A9" s="301" t="s">
        <v>1643</v>
      </c>
      <c r="B9" s="297"/>
      <c r="C9" s="297">
        <v>0</v>
      </c>
      <c r="D9" s="297"/>
      <c r="E9" s="298"/>
      <c r="F9" s="297"/>
      <c r="G9" s="299" t="str">
        <f t="shared" si="2"/>
        <v/>
      </c>
      <c r="H9" s="299" t="str">
        <f t="shared" si="3"/>
        <v/>
      </c>
    </row>
    <row r="10" s="284" customFormat="1" ht="37" customHeight="1" spans="1:8">
      <c r="A10" s="301" t="s">
        <v>1644</v>
      </c>
      <c r="B10" s="297"/>
      <c r="C10" s="74">
        <v>25000</v>
      </c>
      <c r="D10" s="297"/>
      <c r="E10" s="298"/>
      <c r="F10" s="297"/>
      <c r="G10" s="299" t="str">
        <f t="shared" si="2"/>
        <v/>
      </c>
      <c r="H10" s="299" t="str">
        <f>IFERROR(G10/F10,"")</f>
        <v/>
      </c>
    </row>
    <row r="11" s="283" customFormat="1" ht="37" customHeight="1" spans="1:8">
      <c r="A11" s="302" t="s">
        <v>127</v>
      </c>
      <c r="B11" s="297">
        <f t="shared" ref="B11" si="4">B12+B13</f>
        <v>20909</v>
      </c>
      <c r="C11" s="297">
        <f t="shared" ref="C11:F11" si="5">C12+C13</f>
        <v>0</v>
      </c>
      <c r="D11" s="297">
        <f t="shared" si="5"/>
        <v>32000</v>
      </c>
      <c r="E11" s="298">
        <f t="shared" si="5"/>
        <v>32000</v>
      </c>
      <c r="F11" s="297">
        <f t="shared" si="5"/>
        <v>30598</v>
      </c>
      <c r="G11" s="299"/>
      <c r="H11" s="299"/>
    </row>
    <row r="12" s="284" customFormat="1" ht="37" customHeight="1" spans="1:8">
      <c r="A12" s="303" t="s">
        <v>1645</v>
      </c>
      <c r="B12" s="297">
        <v>20909</v>
      </c>
      <c r="C12" s="297"/>
      <c r="D12" s="297">
        <v>32000</v>
      </c>
      <c r="E12" s="298">
        <v>32000</v>
      </c>
      <c r="F12" s="297">
        <v>30598</v>
      </c>
      <c r="G12" s="299"/>
      <c r="H12" s="299"/>
    </row>
    <row r="13" s="284" customFormat="1" ht="37" customHeight="1" spans="1:8">
      <c r="A13" s="303" t="s">
        <v>1646</v>
      </c>
      <c r="B13" s="297"/>
      <c r="C13" s="297"/>
      <c r="D13" s="297"/>
      <c r="E13" s="298"/>
      <c r="F13" s="297"/>
      <c r="G13" s="81"/>
      <c r="H13" s="304"/>
    </row>
    <row r="14" ht="50.1" customHeight="1" spans="1:8">
      <c r="A14" s="305" t="s">
        <v>1638</v>
      </c>
      <c r="B14" s="305"/>
      <c r="C14" s="305"/>
      <c r="D14" s="305"/>
      <c r="E14" s="306"/>
      <c r="F14" s="305"/>
      <c r="G14" s="305"/>
      <c r="H14" s="305"/>
    </row>
    <row r="15" ht="20.1" customHeight="1"/>
    <row r="16" ht="20.1" customHeight="1"/>
    <row r="17" ht="20.1" customHeight="1"/>
    <row r="18" ht="20.1" customHeight="1"/>
  </sheetData>
  <mergeCells count="2">
    <mergeCell ref="A2:H2"/>
    <mergeCell ref="A14:H14"/>
  </mergeCells>
  <printOptions horizontalCentered="1"/>
  <pageMargins left="1.00347222222222" right="1.00347222222222" top="1.37777777777778" bottom="1.14166666666667" header="0.590277777777778" footer="0.786805555555556"/>
  <pageSetup paperSize="9" scale="78" fitToHeight="0" orientation="portrait" blackAndWhite="1" errors="blank" horizont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FF00"/>
    <pageSetUpPr fitToPage="1"/>
  </sheetPr>
  <dimension ref="A1:K18"/>
  <sheetViews>
    <sheetView showZeros="0" topLeftCell="A4" workbookViewId="0">
      <selection activeCell="G1" sqref="G$1:H$1048576"/>
    </sheetView>
  </sheetViews>
  <sheetFormatPr defaultColWidth="12.775" defaultRowHeight="13.5"/>
  <cols>
    <col min="1" max="1" width="32.6666666666667" style="285" customWidth="1"/>
    <col min="2" max="2" width="13.2166666666667" style="285" hidden="1" customWidth="1"/>
    <col min="3" max="4" width="13.625" style="307" customWidth="1"/>
    <col min="5" max="5" width="8.875" style="61" hidden="1" customWidth="1"/>
    <col min="6" max="8" width="13.625" style="307" customWidth="1"/>
    <col min="9" max="254" width="9" style="285" customWidth="1"/>
    <col min="255" max="255" width="29.6666666666667" style="285" customWidth="1"/>
    <col min="256" max="256" width="12.775" style="285"/>
    <col min="257" max="257" width="29.775" style="285" customWidth="1"/>
    <col min="258" max="258" width="17" style="285" customWidth="1"/>
    <col min="259" max="259" width="37" style="285" customWidth="1"/>
    <col min="260" max="260" width="17.3333333333333" style="285" customWidth="1"/>
    <col min="261" max="510" width="9" style="285" customWidth="1"/>
    <col min="511" max="511" width="29.6666666666667" style="285" customWidth="1"/>
    <col min="512" max="512" width="12.775" style="285"/>
    <col min="513" max="513" width="29.775" style="285" customWidth="1"/>
    <col min="514" max="514" width="17" style="285" customWidth="1"/>
    <col min="515" max="515" width="37" style="285" customWidth="1"/>
    <col min="516" max="516" width="17.3333333333333" style="285" customWidth="1"/>
    <col min="517" max="766" width="9" style="285" customWidth="1"/>
    <col min="767" max="767" width="29.6666666666667" style="285" customWidth="1"/>
    <col min="768" max="768" width="12.775" style="285"/>
    <col min="769" max="769" width="29.775" style="285" customWidth="1"/>
    <col min="770" max="770" width="17" style="285" customWidth="1"/>
    <col min="771" max="771" width="37" style="285" customWidth="1"/>
    <col min="772" max="772" width="17.3333333333333" style="285" customWidth="1"/>
    <col min="773" max="1022" width="9" style="285" customWidth="1"/>
    <col min="1023" max="1023" width="29.6666666666667" style="285" customWidth="1"/>
    <col min="1024" max="1024" width="12.775" style="285"/>
    <col min="1025" max="1025" width="29.775" style="285" customWidth="1"/>
    <col min="1026" max="1026" width="17" style="285" customWidth="1"/>
    <col min="1027" max="1027" width="37" style="285" customWidth="1"/>
    <col min="1028" max="1028" width="17.3333333333333" style="285" customWidth="1"/>
    <col min="1029" max="1278" width="9" style="285" customWidth="1"/>
    <col min="1279" max="1279" width="29.6666666666667" style="285" customWidth="1"/>
    <col min="1280" max="1280" width="12.775" style="285"/>
    <col min="1281" max="1281" width="29.775" style="285" customWidth="1"/>
    <col min="1282" max="1282" width="17" style="285" customWidth="1"/>
    <col min="1283" max="1283" width="37" style="285" customWidth="1"/>
    <col min="1284" max="1284" width="17.3333333333333" style="285" customWidth="1"/>
    <col min="1285" max="1534" width="9" style="285" customWidth="1"/>
    <col min="1535" max="1535" width="29.6666666666667" style="285" customWidth="1"/>
    <col min="1536" max="1536" width="12.775" style="285"/>
    <col min="1537" max="1537" width="29.775" style="285" customWidth="1"/>
    <col min="1538" max="1538" width="17" style="285" customWidth="1"/>
    <col min="1539" max="1539" width="37" style="285" customWidth="1"/>
    <col min="1540" max="1540" width="17.3333333333333" style="285" customWidth="1"/>
    <col min="1541" max="1790" width="9" style="285" customWidth="1"/>
    <col min="1791" max="1791" width="29.6666666666667" style="285" customWidth="1"/>
    <col min="1792" max="1792" width="12.775" style="285"/>
    <col min="1793" max="1793" width="29.775" style="285" customWidth="1"/>
    <col min="1794" max="1794" width="17" style="285" customWidth="1"/>
    <col min="1795" max="1795" width="37" style="285" customWidth="1"/>
    <col min="1796" max="1796" width="17.3333333333333" style="285" customWidth="1"/>
    <col min="1797" max="2046" width="9" style="285" customWidth="1"/>
    <col min="2047" max="2047" width="29.6666666666667" style="285" customWidth="1"/>
    <col min="2048" max="2048" width="12.775" style="285"/>
    <col min="2049" max="2049" width="29.775" style="285" customWidth="1"/>
    <col min="2050" max="2050" width="17" style="285" customWidth="1"/>
    <col min="2051" max="2051" width="37" style="285" customWidth="1"/>
    <col min="2052" max="2052" width="17.3333333333333" style="285" customWidth="1"/>
    <col min="2053" max="2302" width="9" style="285" customWidth="1"/>
    <col min="2303" max="2303" width="29.6666666666667" style="285" customWidth="1"/>
    <col min="2304" max="2304" width="12.775" style="285"/>
    <col min="2305" max="2305" width="29.775" style="285" customWidth="1"/>
    <col min="2306" max="2306" width="17" style="285" customWidth="1"/>
    <col min="2307" max="2307" width="37" style="285" customWidth="1"/>
    <col min="2308" max="2308" width="17.3333333333333" style="285" customWidth="1"/>
    <col min="2309" max="2558" width="9" style="285" customWidth="1"/>
    <col min="2559" max="2559" width="29.6666666666667" style="285" customWidth="1"/>
    <col min="2560" max="2560" width="12.775" style="285"/>
    <col min="2561" max="2561" width="29.775" style="285" customWidth="1"/>
    <col min="2562" max="2562" width="17" style="285" customWidth="1"/>
    <col min="2563" max="2563" width="37" style="285" customWidth="1"/>
    <col min="2564" max="2564" width="17.3333333333333" style="285" customWidth="1"/>
    <col min="2565" max="2814" width="9" style="285" customWidth="1"/>
    <col min="2815" max="2815" width="29.6666666666667" style="285" customWidth="1"/>
    <col min="2816" max="2816" width="12.775" style="285"/>
    <col min="2817" max="2817" width="29.775" style="285" customWidth="1"/>
    <col min="2818" max="2818" width="17" style="285" customWidth="1"/>
    <col min="2819" max="2819" width="37" style="285" customWidth="1"/>
    <col min="2820" max="2820" width="17.3333333333333" style="285" customWidth="1"/>
    <col min="2821" max="3070" width="9" style="285" customWidth="1"/>
    <col min="3071" max="3071" width="29.6666666666667" style="285" customWidth="1"/>
    <col min="3072" max="3072" width="12.775" style="285"/>
    <col min="3073" max="3073" width="29.775" style="285" customWidth="1"/>
    <col min="3074" max="3074" width="17" style="285" customWidth="1"/>
    <col min="3075" max="3075" width="37" style="285" customWidth="1"/>
    <col min="3076" max="3076" width="17.3333333333333" style="285" customWidth="1"/>
    <col min="3077" max="3326" width="9" style="285" customWidth="1"/>
    <col min="3327" max="3327" width="29.6666666666667" style="285" customWidth="1"/>
    <col min="3328" max="3328" width="12.775" style="285"/>
    <col min="3329" max="3329" width="29.775" style="285" customWidth="1"/>
    <col min="3330" max="3330" width="17" style="285" customWidth="1"/>
    <col min="3331" max="3331" width="37" style="285" customWidth="1"/>
    <col min="3332" max="3332" width="17.3333333333333" style="285" customWidth="1"/>
    <col min="3333" max="3582" width="9" style="285" customWidth="1"/>
    <col min="3583" max="3583" width="29.6666666666667" style="285" customWidth="1"/>
    <col min="3584" max="3584" width="12.775" style="285"/>
    <col min="3585" max="3585" width="29.775" style="285" customWidth="1"/>
    <col min="3586" max="3586" width="17" style="285" customWidth="1"/>
    <col min="3587" max="3587" width="37" style="285" customWidth="1"/>
    <col min="3588" max="3588" width="17.3333333333333" style="285" customWidth="1"/>
    <col min="3589" max="3838" width="9" style="285" customWidth="1"/>
    <col min="3839" max="3839" width="29.6666666666667" style="285" customWidth="1"/>
    <col min="3840" max="3840" width="12.775" style="285"/>
    <col min="3841" max="3841" width="29.775" style="285" customWidth="1"/>
    <col min="3842" max="3842" width="17" style="285" customWidth="1"/>
    <col min="3843" max="3843" width="37" style="285" customWidth="1"/>
    <col min="3844" max="3844" width="17.3333333333333" style="285" customWidth="1"/>
    <col min="3845" max="4094" width="9" style="285" customWidth="1"/>
    <col min="4095" max="4095" width="29.6666666666667" style="285" customWidth="1"/>
    <col min="4096" max="4096" width="12.775" style="285"/>
    <col min="4097" max="4097" width="29.775" style="285" customWidth="1"/>
    <col min="4098" max="4098" width="17" style="285" customWidth="1"/>
    <col min="4099" max="4099" width="37" style="285" customWidth="1"/>
    <col min="4100" max="4100" width="17.3333333333333" style="285" customWidth="1"/>
    <col min="4101" max="4350" width="9" style="285" customWidth="1"/>
    <col min="4351" max="4351" width="29.6666666666667" style="285" customWidth="1"/>
    <col min="4352" max="4352" width="12.775" style="285"/>
    <col min="4353" max="4353" width="29.775" style="285" customWidth="1"/>
    <col min="4354" max="4354" width="17" style="285" customWidth="1"/>
    <col min="4355" max="4355" width="37" style="285" customWidth="1"/>
    <col min="4356" max="4356" width="17.3333333333333" style="285" customWidth="1"/>
    <col min="4357" max="4606" width="9" style="285" customWidth="1"/>
    <col min="4607" max="4607" width="29.6666666666667" style="285" customWidth="1"/>
    <col min="4608" max="4608" width="12.775" style="285"/>
    <col min="4609" max="4609" width="29.775" style="285" customWidth="1"/>
    <col min="4610" max="4610" width="17" style="285" customWidth="1"/>
    <col min="4611" max="4611" width="37" style="285" customWidth="1"/>
    <col min="4612" max="4612" width="17.3333333333333" style="285" customWidth="1"/>
    <col min="4613" max="4862" width="9" style="285" customWidth="1"/>
    <col min="4863" max="4863" width="29.6666666666667" style="285" customWidth="1"/>
    <col min="4864" max="4864" width="12.775" style="285"/>
    <col min="4865" max="4865" width="29.775" style="285" customWidth="1"/>
    <col min="4866" max="4866" width="17" style="285" customWidth="1"/>
    <col min="4867" max="4867" width="37" style="285" customWidth="1"/>
    <col min="4868" max="4868" width="17.3333333333333" style="285" customWidth="1"/>
    <col min="4869" max="5118" width="9" style="285" customWidth="1"/>
    <col min="5119" max="5119" width="29.6666666666667" style="285" customWidth="1"/>
    <col min="5120" max="5120" width="12.775" style="285"/>
    <col min="5121" max="5121" width="29.775" style="285" customWidth="1"/>
    <col min="5122" max="5122" width="17" style="285" customWidth="1"/>
    <col min="5123" max="5123" width="37" style="285" customWidth="1"/>
    <col min="5124" max="5124" width="17.3333333333333" style="285" customWidth="1"/>
    <col min="5125" max="5374" width="9" style="285" customWidth="1"/>
    <col min="5375" max="5375" width="29.6666666666667" style="285" customWidth="1"/>
    <col min="5376" max="5376" width="12.775" style="285"/>
    <col min="5377" max="5377" width="29.775" style="285" customWidth="1"/>
    <col min="5378" max="5378" width="17" style="285" customWidth="1"/>
    <col min="5379" max="5379" width="37" style="285" customWidth="1"/>
    <col min="5380" max="5380" width="17.3333333333333" style="285" customWidth="1"/>
    <col min="5381" max="5630" width="9" style="285" customWidth="1"/>
    <col min="5631" max="5631" width="29.6666666666667" style="285" customWidth="1"/>
    <col min="5632" max="5632" width="12.775" style="285"/>
    <col min="5633" max="5633" width="29.775" style="285" customWidth="1"/>
    <col min="5634" max="5634" width="17" style="285" customWidth="1"/>
    <col min="5635" max="5635" width="37" style="285" customWidth="1"/>
    <col min="5636" max="5636" width="17.3333333333333" style="285" customWidth="1"/>
    <col min="5637" max="5886" width="9" style="285" customWidth="1"/>
    <col min="5887" max="5887" width="29.6666666666667" style="285" customWidth="1"/>
    <col min="5888" max="5888" width="12.775" style="285"/>
    <col min="5889" max="5889" width="29.775" style="285" customWidth="1"/>
    <col min="5890" max="5890" width="17" style="285" customWidth="1"/>
    <col min="5891" max="5891" width="37" style="285" customWidth="1"/>
    <col min="5892" max="5892" width="17.3333333333333" style="285" customWidth="1"/>
    <col min="5893" max="6142" width="9" style="285" customWidth="1"/>
    <col min="6143" max="6143" width="29.6666666666667" style="285" customWidth="1"/>
    <col min="6144" max="6144" width="12.775" style="285"/>
    <col min="6145" max="6145" width="29.775" style="285" customWidth="1"/>
    <col min="6146" max="6146" width="17" style="285" customWidth="1"/>
    <col min="6147" max="6147" width="37" style="285" customWidth="1"/>
    <col min="6148" max="6148" width="17.3333333333333" style="285" customWidth="1"/>
    <col min="6149" max="6398" width="9" style="285" customWidth="1"/>
    <col min="6399" max="6399" width="29.6666666666667" style="285" customWidth="1"/>
    <col min="6400" max="6400" width="12.775" style="285"/>
    <col min="6401" max="6401" width="29.775" style="285" customWidth="1"/>
    <col min="6402" max="6402" width="17" style="285" customWidth="1"/>
    <col min="6403" max="6403" width="37" style="285" customWidth="1"/>
    <col min="6404" max="6404" width="17.3333333333333" style="285" customWidth="1"/>
    <col min="6405" max="6654" width="9" style="285" customWidth="1"/>
    <col min="6655" max="6655" width="29.6666666666667" style="285" customWidth="1"/>
    <col min="6656" max="6656" width="12.775" style="285"/>
    <col min="6657" max="6657" width="29.775" style="285" customWidth="1"/>
    <col min="6658" max="6658" width="17" style="285" customWidth="1"/>
    <col min="6659" max="6659" width="37" style="285" customWidth="1"/>
    <col min="6660" max="6660" width="17.3333333333333" style="285" customWidth="1"/>
    <col min="6661" max="6910" width="9" style="285" customWidth="1"/>
    <col min="6911" max="6911" width="29.6666666666667" style="285" customWidth="1"/>
    <col min="6912" max="6912" width="12.775" style="285"/>
    <col min="6913" max="6913" width="29.775" style="285" customWidth="1"/>
    <col min="6914" max="6914" width="17" style="285" customWidth="1"/>
    <col min="6915" max="6915" width="37" style="285" customWidth="1"/>
    <col min="6916" max="6916" width="17.3333333333333" style="285" customWidth="1"/>
    <col min="6917" max="7166" width="9" style="285" customWidth="1"/>
    <col min="7167" max="7167" width="29.6666666666667" style="285" customWidth="1"/>
    <col min="7168" max="7168" width="12.775" style="285"/>
    <col min="7169" max="7169" width="29.775" style="285" customWidth="1"/>
    <col min="7170" max="7170" width="17" style="285" customWidth="1"/>
    <col min="7171" max="7171" width="37" style="285" customWidth="1"/>
    <col min="7172" max="7172" width="17.3333333333333" style="285" customWidth="1"/>
    <col min="7173" max="7422" width="9" style="285" customWidth="1"/>
    <col min="7423" max="7423" width="29.6666666666667" style="285" customWidth="1"/>
    <col min="7424" max="7424" width="12.775" style="285"/>
    <col min="7425" max="7425" width="29.775" style="285" customWidth="1"/>
    <col min="7426" max="7426" width="17" style="285" customWidth="1"/>
    <col min="7427" max="7427" width="37" style="285" customWidth="1"/>
    <col min="7428" max="7428" width="17.3333333333333" style="285" customWidth="1"/>
    <col min="7429" max="7678" width="9" style="285" customWidth="1"/>
    <col min="7679" max="7679" width="29.6666666666667" style="285" customWidth="1"/>
    <col min="7680" max="7680" width="12.775" style="285"/>
    <col min="7681" max="7681" width="29.775" style="285" customWidth="1"/>
    <col min="7682" max="7682" width="17" style="285" customWidth="1"/>
    <col min="7683" max="7683" width="37" style="285" customWidth="1"/>
    <col min="7684" max="7684" width="17.3333333333333" style="285" customWidth="1"/>
    <col min="7685" max="7934" width="9" style="285" customWidth="1"/>
    <col min="7935" max="7935" width="29.6666666666667" style="285" customWidth="1"/>
    <col min="7936" max="7936" width="12.775" style="285"/>
    <col min="7937" max="7937" width="29.775" style="285" customWidth="1"/>
    <col min="7938" max="7938" width="17" style="285" customWidth="1"/>
    <col min="7939" max="7939" width="37" style="285" customWidth="1"/>
    <col min="7940" max="7940" width="17.3333333333333" style="285" customWidth="1"/>
    <col min="7941" max="8190" width="9" style="285" customWidth="1"/>
    <col min="8191" max="8191" width="29.6666666666667" style="285" customWidth="1"/>
    <col min="8192" max="8192" width="12.775" style="285"/>
    <col min="8193" max="8193" width="29.775" style="285" customWidth="1"/>
    <col min="8194" max="8194" width="17" style="285" customWidth="1"/>
    <col min="8195" max="8195" width="37" style="285" customWidth="1"/>
    <col min="8196" max="8196" width="17.3333333333333" style="285" customWidth="1"/>
    <col min="8197" max="8446" width="9" style="285" customWidth="1"/>
    <col min="8447" max="8447" width="29.6666666666667" style="285" customWidth="1"/>
    <col min="8448" max="8448" width="12.775" style="285"/>
    <col min="8449" max="8449" width="29.775" style="285" customWidth="1"/>
    <col min="8450" max="8450" width="17" style="285" customWidth="1"/>
    <col min="8451" max="8451" width="37" style="285" customWidth="1"/>
    <col min="8452" max="8452" width="17.3333333333333" style="285" customWidth="1"/>
    <col min="8453" max="8702" width="9" style="285" customWidth="1"/>
    <col min="8703" max="8703" width="29.6666666666667" style="285" customWidth="1"/>
    <col min="8704" max="8704" width="12.775" style="285"/>
    <col min="8705" max="8705" width="29.775" style="285" customWidth="1"/>
    <col min="8706" max="8706" width="17" style="285" customWidth="1"/>
    <col min="8707" max="8707" width="37" style="285" customWidth="1"/>
    <col min="8708" max="8708" width="17.3333333333333" style="285" customWidth="1"/>
    <col min="8709" max="8958" width="9" style="285" customWidth="1"/>
    <col min="8959" max="8959" width="29.6666666666667" style="285" customWidth="1"/>
    <col min="8960" max="8960" width="12.775" style="285"/>
    <col min="8961" max="8961" width="29.775" style="285" customWidth="1"/>
    <col min="8962" max="8962" width="17" style="285" customWidth="1"/>
    <col min="8963" max="8963" width="37" style="285" customWidth="1"/>
    <col min="8964" max="8964" width="17.3333333333333" style="285" customWidth="1"/>
    <col min="8965" max="9214" width="9" style="285" customWidth="1"/>
    <col min="9215" max="9215" width="29.6666666666667" style="285" customWidth="1"/>
    <col min="9216" max="9216" width="12.775" style="285"/>
    <col min="9217" max="9217" width="29.775" style="285" customWidth="1"/>
    <col min="9218" max="9218" width="17" style="285" customWidth="1"/>
    <col min="9219" max="9219" width="37" style="285" customWidth="1"/>
    <col min="9220" max="9220" width="17.3333333333333" style="285" customWidth="1"/>
    <col min="9221" max="9470" width="9" style="285" customWidth="1"/>
    <col min="9471" max="9471" width="29.6666666666667" style="285" customWidth="1"/>
    <col min="9472" max="9472" width="12.775" style="285"/>
    <col min="9473" max="9473" width="29.775" style="285" customWidth="1"/>
    <col min="9474" max="9474" width="17" style="285" customWidth="1"/>
    <col min="9475" max="9475" width="37" style="285" customWidth="1"/>
    <col min="9476" max="9476" width="17.3333333333333" style="285" customWidth="1"/>
    <col min="9477" max="9726" width="9" style="285" customWidth="1"/>
    <col min="9727" max="9727" width="29.6666666666667" style="285" customWidth="1"/>
    <col min="9728" max="9728" width="12.775" style="285"/>
    <col min="9729" max="9729" width="29.775" style="285" customWidth="1"/>
    <col min="9730" max="9730" width="17" style="285" customWidth="1"/>
    <col min="9731" max="9731" width="37" style="285" customWidth="1"/>
    <col min="9732" max="9732" width="17.3333333333333" style="285" customWidth="1"/>
    <col min="9733" max="9982" width="9" style="285" customWidth="1"/>
    <col min="9983" max="9983" width="29.6666666666667" style="285" customWidth="1"/>
    <col min="9984" max="9984" width="12.775" style="285"/>
    <col min="9985" max="9985" width="29.775" style="285" customWidth="1"/>
    <col min="9986" max="9986" width="17" style="285" customWidth="1"/>
    <col min="9987" max="9987" width="37" style="285" customWidth="1"/>
    <col min="9988" max="9988" width="17.3333333333333" style="285" customWidth="1"/>
    <col min="9989" max="10238" width="9" style="285" customWidth="1"/>
    <col min="10239" max="10239" width="29.6666666666667" style="285" customWidth="1"/>
    <col min="10240" max="10240" width="12.775" style="285"/>
    <col min="10241" max="10241" width="29.775" style="285" customWidth="1"/>
    <col min="10242" max="10242" width="17" style="285" customWidth="1"/>
    <col min="10243" max="10243" width="37" style="285" customWidth="1"/>
    <col min="10244" max="10244" width="17.3333333333333" style="285" customWidth="1"/>
    <col min="10245" max="10494" width="9" style="285" customWidth="1"/>
    <col min="10495" max="10495" width="29.6666666666667" style="285" customWidth="1"/>
    <col min="10496" max="10496" width="12.775" style="285"/>
    <col min="10497" max="10497" width="29.775" style="285" customWidth="1"/>
    <col min="10498" max="10498" width="17" style="285" customWidth="1"/>
    <col min="10499" max="10499" width="37" style="285" customWidth="1"/>
    <col min="10500" max="10500" width="17.3333333333333" style="285" customWidth="1"/>
    <col min="10501" max="10750" width="9" style="285" customWidth="1"/>
    <col min="10751" max="10751" width="29.6666666666667" style="285" customWidth="1"/>
    <col min="10752" max="10752" width="12.775" style="285"/>
    <col min="10753" max="10753" width="29.775" style="285" customWidth="1"/>
    <col min="10754" max="10754" width="17" style="285" customWidth="1"/>
    <col min="10755" max="10755" width="37" style="285" customWidth="1"/>
    <col min="10756" max="10756" width="17.3333333333333" style="285" customWidth="1"/>
    <col min="10757" max="11006" width="9" style="285" customWidth="1"/>
    <col min="11007" max="11007" width="29.6666666666667" style="285" customWidth="1"/>
    <col min="11008" max="11008" width="12.775" style="285"/>
    <col min="11009" max="11009" width="29.775" style="285" customWidth="1"/>
    <col min="11010" max="11010" width="17" style="285" customWidth="1"/>
    <col min="11011" max="11011" width="37" style="285" customWidth="1"/>
    <col min="11012" max="11012" width="17.3333333333333" style="285" customWidth="1"/>
    <col min="11013" max="11262" width="9" style="285" customWidth="1"/>
    <col min="11263" max="11263" width="29.6666666666667" style="285" customWidth="1"/>
    <col min="11264" max="11264" width="12.775" style="285"/>
    <col min="11265" max="11265" width="29.775" style="285" customWidth="1"/>
    <col min="11266" max="11266" width="17" style="285" customWidth="1"/>
    <col min="11267" max="11267" width="37" style="285" customWidth="1"/>
    <col min="11268" max="11268" width="17.3333333333333" style="285" customWidth="1"/>
    <col min="11269" max="11518" width="9" style="285" customWidth="1"/>
    <col min="11519" max="11519" width="29.6666666666667" style="285" customWidth="1"/>
    <col min="11520" max="11520" width="12.775" style="285"/>
    <col min="11521" max="11521" width="29.775" style="285" customWidth="1"/>
    <col min="11522" max="11522" width="17" style="285" customWidth="1"/>
    <col min="11523" max="11523" width="37" style="285" customWidth="1"/>
    <col min="11524" max="11524" width="17.3333333333333" style="285" customWidth="1"/>
    <col min="11525" max="11774" width="9" style="285" customWidth="1"/>
    <col min="11775" max="11775" width="29.6666666666667" style="285" customWidth="1"/>
    <col min="11776" max="11776" width="12.775" style="285"/>
    <col min="11777" max="11777" width="29.775" style="285" customWidth="1"/>
    <col min="11778" max="11778" width="17" style="285" customWidth="1"/>
    <col min="11779" max="11779" width="37" style="285" customWidth="1"/>
    <col min="11780" max="11780" width="17.3333333333333" style="285" customWidth="1"/>
    <col min="11781" max="12030" width="9" style="285" customWidth="1"/>
    <col min="12031" max="12031" width="29.6666666666667" style="285" customWidth="1"/>
    <col min="12032" max="12032" width="12.775" style="285"/>
    <col min="12033" max="12033" width="29.775" style="285" customWidth="1"/>
    <col min="12034" max="12034" width="17" style="285" customWidth="1"/>
    <col min="12035" max="12035" width="37" style="285" customWidth="1"/>
    <col min="12036" max="12036" width="17.3333333333333" style="285" customWidth="1"/>
    <col min="12037" max="12286" width="9" style="285" customWidth="1"/>
    <col min="12287" max="12287" width="29.6666666666667" style="285" customWidth="1"/>
    <col min="12288" max="12288" width="12.775" style="285"/>
    <col min="12289" max="12289" width="29.775" style="285" customWidth="1"/>
    <col min="12290" max="12290" width="17" style="285" customWidth="1"/>
    <col min="12291" max="12291" width="37" style="285" customWidth="1"/>
    <col min="12292" max="12292" width="17.3333333333333" style="285" customWidth="1"/>
    <col min="12293" max="12542" width="9" style="285" customWidth="1"/>
    <col min="12543" max="12543" width="29.6666666666667" style="285" customWidth="1"/>
    <col min="12544" max="12544" width="12.775" style="285"/>
    <col min="12545" max="12545" width="29.775" style="285" customWidth="1"/>
    <col min="12546" max="12546" width="17" style="285" customWidth="1"/>
    <col min="12547" max="12547" width="37" style="285" customWidth="1"/>
    <col min="12548" max="12548" width="17.3333333333333" style="285" customWidth="1"/>
    <col min="12549" max="12798" width="9" style="285" customWidth="1"/>
    <col min="12799" max="12799" width="29.6666666666667" style="285" customWidth="1"/>
    <col min="12800" max="12800" width="12.775" style="285"/>
    <col min="12801" max="12801" width="29.775" style="285" customWidth="1"/>
    <col min="12802" max="12802" width="17" style="285" customWidth="1"/>
    <col min="12803" max="12803" width="37" style="285" customWidth="1"/>
    <col min="12804" max="12804" width="17.3333333333333" style="285" customWidth="1"/>
    <col min="12805" max="13054" width="9" style="285" customWidth="1"/>
    <col min="13055" max="13055" width="29.6666666666667" style="285" customWidth="1"/>
    <col min="13056" max="13056" width="12.775" style="285"/>
    <col min="13057" max="13057" width="29.775" style="285" customWidth="1"/>
    <col min="13058" max="13058" width="17" style="285" customWidth="1"/>
    <col min="13059" max="13059" width="37" style="285" customWidth="1"/>
    <col min="13060" max="13060" width="17.3333333333333" style="285" customWidth="1"/>
    <col min="13061" max="13310" width="9" style="285" customWidth="1"/>
    <col min="13311" max="13311" width="29.6666666666667" style="285" customWidth="1"/>
    <col min="13312" max="13312" width="12.775" style="285"/>
    <col min="13313" max="13313" width="29.775" style="285" customWidth="1"/>
    <col min="13314" max="13314" width="17" style="285" customWidth="1"/>
    <col min="13315" max="13315" width="37" style="285" customWidth="1"/>
    <col min="13316" max="13316" width="17.3333333333333" style="285" customWidth="1"/>
    <col min="13317" max="13566" width="9" style="285" customWidth="1"/>
    <col min="13567" max="13567" width="29.6666666666667" style="285" customWidth="1"/>
    <col min="13568" max="13568" width="12.775" style="285"/>
    <col min="13569" max="13569" width="29.775" style="285" customWidth="1"/>
    <col min="13570" max="13570" width="17" style="285" customWidth="1"/>
    <col min="13571" max="13571" width="37" style="285" customWidth="1"/>
    <col min="13572" max="13572" width="17.3333333333333" style="285" customWidth="1"/>
    <col min="13573" max="13822" width="9" style="285" customWidth="1"/>
    <col min="13823" max="13823" width="29.6666666666667" style="285" customWidth="1"/>
    <col min="13824" max="13824" width="12.775" style="285"/>
    <col min="13825" max="13825" width="29.775" style="285" customWidth="1"/>
    <col min="13826" max="13826" width="17" style="285" customWidth="1"/>
    <col min="13827" max="13827" width="37" style="285" customWidth="1"/>
    <col min="13828" max="13828" width="17.3333333333333" style="285" customWidth="1"/>
    <col min="13829" max="14078" width="9" style="285" customWidth="1"/>
    <col min="14079" max="14079" width="29.6666666666667" style="285" customWidth="1"/>
    <col min="14080" max="14080" width="12.775" style="285"/>
    <col min="14081" max="14081" width="29.775" style="285" customWidth="1"/>
    <col min="14082" max="14082" width="17" style="285" customWidth="1"/>
    <col min="14083" max="14083" width="37" style="285" customWidth="1"/>
    <col min="14084" max="14084" width="17.3333333333333" style="285" customWidth="1"/>
    <col min="14085" max="14334" width="9" style="285" customWidth="1"/>
    <col min="14335" max="14335" width="29.6666666666667" style="285" customWidth="1"/>
    <col min="14336" max="14336" width="12.775" style="285"/>
    <col min="14337" max="14337" width="29.775" style="285" customWidth="1"/>
    <col min="14338" max="14338" width="17" style="285" customWidth="1"/>
    <col min="14339" max="14339" width="37" style="285" customWidth="1"/>
    <col min="14340" max="14340" width="17.3333333333333" style="285" customWidth="1"/>
    <col min="14341" max="14590" width="9" style="285" customWidth="1"/>
    <col min="14591" max="14591" width="29.6666666666667" style="285" customWidth="1"/>
    <col min="14592" max="14592" width="12.775" style="285"/>
    <col min="14593" max="14593" width="29.775" style="285" customWidth="1"/>
    <col min="14594" max="14594" width="17" style="285" customWidth="1"/>
    <col min="14595" max="14595" width="37" style="285" customWidth="1"/>
    <col min="14596" max="14596" width="17.3333333333333" style="285" customWidth="1"/>
    <col min="14597" max="14846" width="9" style="285" customWidth="1"/>
    <col min="14847" max="14847" width="29.6666666666667" style="285" customWidth="1"/>
    <col min="14848" max="14848" width="12.775" style="285"/>
    <col min="14849" max="14849" width="29.775" style="285" customWidth="1"/>
    <col min="14850" max="14850" width="17" style="285" customWidth="1"/>
    <col min="14851" max="14851" width="37" style="285" customWidth="1"/>
    <col min="14852" max="14852" width="17.3333333333333" style="285" customWidth="1"/>
    <col min="14853" max="15102" width="9" style="285" customWidth="1"/>
    <col min="15103" max="15103" width="29.6666666666667" style="285" customWidth="1"/>
    <col min="15104" max="15104" width="12.775" style="285"/>
    <col min="15105" max="15105" width="29.775" style="285" customWidth="1"/>
    <col min="15106" max="15106" width="17" style="285" customWidth="1"/>
    <col min="15107" max="15107" width="37" style="285" customWidth="1"/>
    <col min="15108" max="15108" width="17.3333333333333" style="285" customWidth="1"/>
    <col min="15109" max="15358" width="9" style="285" customWidth="1"/>
    <col min="15359" max="15359" width="29.6666666666667" style="285" customWidth="1"/>
    <col min="15360" max="15360" width="12.775" style="285"/>
    <col min="15361" max="15361" width="29.775" style="285" customWidth="1"/>
    <col min="15362" max="15362" width="17" style="285" customWidth="1"/>
    <col min="15363" max="15363" width="37" style="285" customWidth="1"/>
    <col min="15364" max="15364" width="17.3333333333333" style="285" customWidth="1"/>
    <col min="15365" max="15614" width="9" style="285" customWidth="1"/>
    <col min="15615" max="15615" width="29.6666666666667" style="285" customWidth="1"/>
    <col min="15616" max="15616" width="12.775" style="285"/>
    <col min="15617" max="15617" width="29.775" style="285" customWidth="1"/>
    <col min="15618" max="15618" width="17" style="285" customWidth="1"/>
    <col min="15619" max="15619" width="37" style="285" customWidth="1"/>
    <col min="15620" max="15620" width="17.3333333333333" style="285" customWidth="1"/>
    <col min="15621" max="15870" width="9" style="285" customWidth="1"/>
    <col min="15871" max="15871" width="29.6666666666667" style="285" customWidth="1"/>
    <col min="15872" max="15872" width="12.775" style="285"/>
    <col min="15873" max="15873" width="29.775" style="285" customWidth="1"/>
    <col min="15874" max="15874" width="17" style="285" customWidth="1"/>
    <col min="15875" max="15875" width="37" style="285" customWidth="1"/>
    <col min="15876" max="15876" width="17.3333333333333" style="285" customWidth="1"/>
    <col min="15877" max="16126" width="9" style="285" customWidth="1"/>
    <col min="16127" max="16127" width="29.6666666666667" style="285" customWidth="1"/>
    <col min="16128" max="16128" width="12.775" style="285"/>
    <col min="16129" max="16129" width="29.775" style="285" customWidth="1"/>
    <col min="16130" max="16130" width="17" style="285" customWidth="1"/>
    <col min="16131" max="16131" width="37" style="285" customWidth="1"/>
    <col min="16132" max="16132" width="17.3333333333333" style="285" customWidth="1"/>
    <col min="16133" max="16376" width="9" style="285" customWidth="1"/>
    <col min="16377" max="16377" width="9" style="285"/>
    <col min="16378" max="16384" width="12.775" style="285"/>
  </cols>
  <sheetData>
    <row r="1" ht="18.75" customHeight="1" spans="1:8">
      <c r="A1" s="286" t="s">
        <v>1647</v>
      </c>
      <c r="B1" s="286"/>
      <c r="C1" s="286"/>
      <c r="D1" s="286"/>
      <c r="E1" s="171"/>
      <c r="F1" s="286"/>
      <c r="G1" s="286"/>
      <c r="H1" s="286"/>
    </row>
    <row r="2" ht="27.6" customHeight="1" spans="1:8">
      <c r="A2" s="67" t="s">
        <v>1648</v>
      </c>
      <c r="B2" s="67"/>
      <c r="C2" s="67"/>
      <c r="D2" s="67"/>
      <c r="E2" s="99"/>
      <c r="F2" s="67"/>
      <c r="G2" s="67"/>
      <c r="H2" s="67"/>
    </row>
    <row r="3" s="282" customFormat="1" ht="23.25" customHeight="1" spans="1:8">
      <c r="A3" s="287"/>
      <c r="B3" s="287"/>
      <c r="C3" s="287"/>
      <c r="D3" s="287"/>
      <c r="E3" s="308"/>
      <c r="F3" s="287"/>
      <c r="G3" s="287"/>
      <c r="H3" s="309" t="s">
        <v>2</v>
      </c>
    </row>
    <row r="4" s="283" customFormat="1" ht="66" customHeight="1" spans="1:8">
      <c r="A4" s="310" t="s">
        <v>3</v>
      </c>
      <c r="B4" s="291" t="s">
        <v>4</v>
      </c>
      <c r="C4" s="292" t="s">
        <v>61</v>
      </c>
      <c r="D4" s="292" t="s">
        <v>62</v>
      </c>
      <c r="E4" s="293" t="s">
        <v>63</v>
      </c>
      <c r="F4" s="292" t="s">
        <v>64</v>
      </c>
      <c r="G4" s="294" t="s">
        <v>65</v>
      </c>
      <c r="H4" s="295" t="s">
        <v>66</v>
      </c>
    </row>
    <row r="5" s="283" customFormat="1" ht="37" customHeight="1" spans="1:8">
      <c r="A5" s="311" t="s">
        <v>1333</v>
      </c>
      <c r="B5" s="297">
        <f t="shared" ref="B5:F5" si="0">B6+B11</f>
        <v>20926</v>
      </c>
      <c r="C5" s="297">
        <f t="shared" si="0"/>
        <v>25000</v>
      </c>
      <c r="D5" s="297">
        <f t="shared" si="0"/>
        <v>32000</v>
      </c>
      <c r="E5" s="298">
        <f t="shared" si="0"/>
        <v>32000</v>
      </c>
      <c r="F5" s="297">
        <f t="shared" si="0"/>
        <v>30598</v>
      </c>
      <c r="G5" s="299"/>
      <c r="H5" s="299"/>
    </row>
    <row r="6" s="283" customFormat="1" ht="37" customHeight="1" spans="1:8">
      <c r="A6" s="75" t="s">
        <v>68</v>
      </c>
      <c r="B6" s="297">
        <f t="shared" ref="B6:F6" si="1">SUM(B10)</f>
        <v>20909</v>
      </c>
      <c r="C6" s="297">
        <f t="shared" si="1"/>
        <v>25000</v>
      </c>
      <c r="D6" s="297">
        <f t="shared" si="1"/>
        <v>32000</v>
      </c>
      <c r="E6" s="298">
        <f t="shared" si="1"/>
        <v>32000</v>
      </c>
      <c r="F6" s="297">
        <f t="shared" si="1"/>
        <v>30598</v>
      </c>
      <c r="G6" s="299">
        <f t="shared" ref="G6:G10" si="2">IFERROR(F6/D6,"")</f>
        <v>0.9561875</v>
      </c>
      <c r="H6" s="299">
        <f t="shared" ref="H6:H10" si="3">IFERROR(F6/B6-1,"")</f>
        <v>0.463388971256397</v>
      </c>
    </row>
    <row r="7" s="284" customFormat="1" ht="37" customHeight="1" spans="1:11">
      <c r="A7" s="312" t="s">
        <v>1633</v>
      </c>
      <c r="B7" s="297"/>
      <c r="C7" s="297"/>
      <c r="D7" s="297"/>
      <c r="E7" s="298"/>
      <c r="F7" s="297"/>
      <c r="G7" s="299" t="str">
        <f t="shared" si="2"/>
        <v/>
      </c>
      <c r="H7" s="299" t="str">
        <f t="shared" si="3"/>
        <v/>
      </c>
      <c r="K7" s="314"/>
    </row>
    <row r="8" s="284" customFormat="1" ht="37" customHeight="1" spans="1:11">
      <c r="A8" s="312" t="s">
        <v>1634</v>
      </c>
      <c r="B8" s="297"/>
      <c r="C8" s="297"/>
      <c r="D8" s="297"/>
      <c r="E8" s="298"/>
      <c r="F8" s="297"/>
      <c r="G8" s="299" t="str">
        <f t="shared" si="2"/>
        <v/>
      </c>
      <c r="H8" s="299" t="str">
        <f t="shared" si="3"/>
        <v/>
      </c>
      <c r="K8" s="314"/>
    </row>
    <row r="9" s="284" customFormat="1" ht="37" customHeight="1" spans="1:11">
      <c r="A9" s="312" t="s">
        <v>1635</v>
      </c>
      <c r="B9" s="297"/>
      <c r="C9" s="297"/>
      <c r="D9" s="297"/>
      <c r="E9" s="298"/>
      <c r="F9" s="297"/>
      <c r="G9" s="299" t="str">
        <f t="shared" si="2"/>
        <v/>
      </c>
      <c r="H9" s="299" t="str">
        <f t="shared" si="3"/>
        <v/>
      </c>
      <c r="K9" s="314"/>
    </row>
    <row r="10" s="284" customFormat="1" ht="37" customHeight="1" spans="1:11">
      <c r="A10" s="301" t="s">
        <v>1636</v>
      </c>
      <c r="B10" s="297">
        <v>20909</v>
      </c>
      <c r="C10" s="143">
        <v>25000</v>
      </c>
      <c r="D10" s="297">
        <v>32000</v>
      </c>
      <c r="E10" s="298">
        <v>32000</v>
      </c>
      <c r="F10" s="297">
        <v>30598</v>
      </c>
      <c r="G10" s="299">
        <f t="shared" si="2"/>
        <v>0.9561875</v>
      </c>
      <c r="H10" s="299">
        <f t="shared" si="3"/>
        <v>0.463388971256397</v>
      </c>
      <c r="K10" s="314"/>
    </row>
    <row r="11" s="283" customFormat="1" ht="37" customHeight="1" spans="1:8">
      <c r="A11" s="75" t="s">
        <v>89</v>
      </c>
      <c r="B11" s="297">
        <f t="shared" ref="B11:F11" si="4">SUM(B12:B13)</f>
        <v>17</v>
      </c>
      <c r="C11" s="297">
        <f t="shared" si="4"/>
        <v>0</v>
      </c>
      <c r="D11" s="297">
        <f t="shared" si="4"/>
        <v>0</v>
      </c>
      <c r="E11" s="298">
        <f t="shared" si="4"/>
        <v>0</v>
      </c>
      <c r="F11" s="297">
        <f t="shared" si="4"/>
        <v>0</v>
      </c>
      <c r="G11" s="299"/>
      <c r="H11" s="299"/>
    </row>
    <row r="12" s="284" customFormat="1" ht="37" customHeight="1" spans="1:8">
      <c r="A12" s="313" t="s">
        <v>90</v>
      </c>
      <c r="B12" s="297"/>
      <c r="C12" s="297"/>
      <c r="D12" s="297"/>
      <c r="E12" s="298"/>
      <c r="F12" s="297"/>
      <c r="G12" s="81"/>
      <c r="H12" s="88"/>
    </row>
    <row r="13" s="284" customFormat="1" ht="37" customHeight="1" spans="1:8">
      <c r="A13" s="313" t="s">
        <v>1637</v>
      </c>
      <c r="B13" s="297">
        <v>17</v>
      </c>
      <c r="C13" s="297"/>
      <c r="D13" s="297"/>
      <c r="E13" s="298"/>
      <c r="F13" s="297"/>
      <c r="G13" s="299"/>
      <c r="H13" s="299"/>
    </row>
    <row r="14" ht="50.1" customHeight="1" spans="1:8">
      <c r="A14" s="305" t="s">
        <v>1638</v>
      </c>
      <c r="B14" s="305"/>
      <c r="C14" s="305"/>
      <c r="D14" s="305"/>
      <c r="E14" s="306"/>
      <c r="F14" s="305"/>
      <c r="G14" s="305"/>
      <c r="H14" s="305"/>
    </row>
    <row r="15" ht="20.1" customHeight="1"/>
    <row r="16" ht="20.1" customHeight="1"/>
    <row r="17" ht="20.1" customHeight="1"/>
    <row r="18" ht="20.1" customHeight="1"/>
  </sheetData>
  <mergeCells count="2">
    <mergeCell ref="A2:H2"/>
    <mergeCell ref="A14:H14"/>
  </mergeCells>
  <printOptions horizontalCentered="1"/>
  <pageMargins left="1.00347222222222" right="1.00347222222222" top="1.37777777777778" bottom="1.14166666666667" header="0.590277777777778" footer="0.786805555555556"/>
  <pageSetup paperSize="9" scale="80" fitToHeight="0" orientation="portrait" blackAndWhite="1" errors="blank" horizontalDpi="6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00FF00"/>
    <pageSetUpPr fitToPage="1"/>
  </sheetPr>
  <dimension ref="A1:H18"/>
  <sheetViews>
    <sheetView showZeros="0" workbookViewId="0">
      <selection activeCell="K8" sqref="K8"/>
    </sheetView>
  </sheetViews>
  <sheetFormatPr defaultColWidth="12.775" defaultRowHeight="13.5" outlineLevelCol="7"/>
  <cols>
    <col min="1" max="1" width="37.2166666666667" style="65" customWidth="1"/>
    <col min="2" max="2" width="13.3333333333333" style="65" hidden="1" customWidth="1"/>
    <col min="3" max="4" width="13.125" style="66" customWidth="1"/>
    <col min="5" max="5" width="10.3333333333333" style="63" hidden="1" customWidth="1"/>
    <col min="6" max="6" width="13.125" style="66" customWidth="1"/>
    <col min="7" max="7" width="13.625" style="66" customWidth="1"/>
    <col min="8" max="8" width="13.625" style="285" customWidth="1"/>
    <col min="9" max="239" width="9" style="285" customWidth="1"/>
    <col min="240" max="240" width="29.6666666666667" style="285" customWidth="1"/>
    <col min="241" max="241" width="12.775" style="285"/>
    <col min="242" max="242" width="29.775" style="285" customWidth="1"/>
    <col min="243" max="243" width="17" style="285" customWidth="1"/>
    <col min="244" max="244" width="37" style="285" customWidth="1"/>
    <col min="245" max="245" width="17.3333333333333" style="285" customWidth="1"/>
    <col min="246" max="495" width="9" style="285" customWidth="1"/>
    <col min="496" max="496" width="29.6666666666667" style="285" customWidth="1"/>
    <col min="497" max="497" width="12.775" style="285"/>
    <col min="498" max="498" width="29.775" style="285" customWidth="1"/>
    <col min="499" max="499" width="17" style="285" customWidth="1"/>
    <col min="500" max="500" width="37" style="285" customWidth="1"/>
    <col min="501" max="501" width="17.3333333333333" style="285" customWidth="1"/>
    <col min="502" max="751" width="9" style="285" customWidth="1"/>
    <col min="752" max="752" width="29.6666666666667" style="285" customWidth="1"/>
    <col min="753" max="753" width="12.775" style="285"/>
    <col min="754" max="754" width="29.775" style="285" customWidth="1"/>
    <col min="755" max="755" width="17" style="285" customWidth="1"/>
    <col min="756" max="756" width="37" style="285" customWidth="1"/>
    <col min="757" max="757" width="17.3333333333333" style="285" customWidth="1"/>
    <col min="758" max="1007" width="9" style="285" customWidth="1"/>
    <col min="1008" max="1008" width="29.6666666666667" style="285" customWidth="1"/>
    <col min="1009" max="1009" width="12.775" style="285"/>
    <col min="1010" max="1010" width="29.775" style="285" customWidth="1"/>
    <col min="1011" max="1011" width="17" style="285" customWidth="1"/>
    <col min="1012" max="1012" width="37" style="285" customWidth="1"/>
    <col min="1013" max="1013" width="17.3333333333333" style="285" customWidth="1"/>
    <col min="1014" max="1263" width="9" style="285" customWidth="1"/>
    <col min="1264" max="1264" width="29.6666666666667" style="285" customWidth="1"/>
    <col min="1265" max="1265" width="12.775" style="285"/>
    <col min="1266" max="1266" width="29.775" style="285" customWidth="1"/>
    <col min="1267" max="1267" width="17" style="285" customWidth="1"/>
    <col min="1268" max="1268" width="37" style="285" customWidth="1"/>
    <col min="1269" max="1269" width="17.3333333333333" style="285" customWidth="1"/>
    <col min="1270" max="1519" width="9" style="285" customWidth="1"/>
    <col min="1520" max="1520" width="29.6666666666667" style="285" customWidth="1"/>
    <col min="1521" max="1521" width="12.775" style="285"/>
    <col min="1522" max="1522" width="29.775" style="285" customWidth="1"/>
    <col min="1523" max="1523" width="17" style="285" customWidth="1"/>
    <col min="1524" max="1524" width="37" style="285" customWidth="1"/>
    <col min="1525" max="1525" width="17.3333333333333" style="285" customWidth="1"/>
    <col min="1526" max="1775" width="9" style="285" customWidth="1"/>
    <col min="1776" max="1776" width="29.6666666666667" style="285" customWidth="1"/>
    <col min="1777" max="1777" width="12.775" style="285"/>
    <col min="1778" max="1778" width="29.775" style="285" customWidth="1"/>
    <col min="1779" max="1779" width="17" style="285" customWidth="1"/>
    <col min="1780" max="1780" width="37" style="285" customWidth="1"/>
    <col min="1781" max="1781" width="17.3333333333333" style="285" customWidth="1"/>
    <col min="1782" max="2031" width="9" style="285" customWidth="1"/>
    <col min="2032" max="2032" width="29.6666666666667" style="285" customWidth="1"/>
    <col min="2033" max="2033" width="12.775" style="285"/>
    <col min="2034" max="2034" width="29.775" style="285" customWidth="1"/>
    <col min="2035" max="2035" width="17" style="285" customWidth="1"/>
    <col min="2036" max="2036" width="37" style="285" customWidth="1"/>
    <col min="2037" max="2037" width="17.3333333333333" style="285" customWidth="1"/>
    <col min="2038" max="2287" width="9" style="285" customWidth="1"/>
    <col min="2288" max="2288" width="29.6666666666667" style="285" customWidth="1"/>
    <col min="2289" max="2289" width="12.775" style="285"/>
    <col min="2290" max="2290" width="29.775" style="285" customWidth="1"/>
    <col min="2291" max="2291" width="17" style="285" customWidth="1"/>
    <col min="2292" max="2292" width="37" style="285" customWidth="1"/>
    <col min="2293" max="2293" width="17.3333333333333" style="285" customWidth="1"/>
    <col min="2294" max="2543" width="9" style="285" customWidth="1"/>
    <col min="2544" max="2544" width="29.6666666666667" style="285" customWidth="1"/>
    <col min="2545" max="2545" width="12.775" style="285"/>
    <col min="2546" max="2546" width="29.775" style="285" customWidth="1"/>
    <col min="2547" max="2547" width="17" style="285" customWidth="1"/>
    <col min="2548" max="2548" width="37" style="285" customWidth="1"/>
    <col min="2549" max="2549" width="17.3333333333333" style="285" customWidth="1"/>
    <col min="2550" max="2799" width="9" style="285" customWidth="1"/>
    <col min="2800" max="2800" width="29.6666666666667" style="285" customWidth="1"/>
    <col min="2801" max="2801" width="12.775" style="285"/>
    <col min="2802" max="2802" width="29.775" style="285" customWidth="1"/>
    <col min="2803" max="2803" width="17" style="285" customWidth="1"/>
    <col min="2804" max="2804" width="37" style="285" customWidth="1"/>
    <col min="2805" max="2805" width="17.3333333333333" style="285" customWidth="1"/>
    <col min="2806" max="3055" width="9" style="285" customWidth="1"/>
    <col min="3056" max="3056" width="29.6666666666667" style="285" customWidth="1"/>
    <col min="3057" max="3057" width="12.775" style="285"/>
    <col min="3058" max="3058" width="29.775" style="285" customWidth="1"/>
    <col min="3059" max="3059" width="17" style="285" customWidth="1"/>
    <col min="3060" max="3060" width="37" style="285" customWidth="1"/>
    <col min="3061" max="3061" width="17.3333333333333" style="285" customWidth="1"/>
    <col min="3062" max="3311" width="9" style="285" customWidth="1"/>
    <col min="3312" max="3312" width="29.6666666666667" style="285" customWidth="1"/>
    <col min="3313" max="3313" width="12.775" style="285"/>
    <col min="3314" max="3314" width="29.775" style="285" customWidth="1"/>
    <col min="3315" max="3315" width="17" style="285" customWidth="1"/>
    <col min="3316" max="3316" width="37" style="285" customWidth="1"/>
    <col min="3317" max="3317" width="17.3333333333333" style="285" customWidth="1"/>
    <col min="3318" max="3567" width="9" style="285" customWidth="1"/>
    <col min="3568" max="3568" width="29.6666666666667" style="285" customWidth="1"/>
    <col min="3569" max="3569" width="12.775" style="285"/>
    <col min="3570" max="3570" width="29.775" style="285" customWidth="1"/>
    <col min="3571" max="3571" width="17" style="285" customWidth="1"/>
    <col min="3572" max="3572" width="37" style="285" customWidth="1"/>
    <col min="3573" max="3573" width="17.3333333333333" style="285" customWidth="1"/>
    <col min="3574" max="3823" width="9" style="285" customWidth="1"/>
    <col min="3824" max="3824" width="29.6666666666667" style="285" customWidth="1"/>
    <col min="3825" max="3825" width="12.775" style="285"/>
    <col min="3826" max="3826" width="29.775" style="285" customWidth="1"/>
    <col min="3827" max="3827" width="17" style="285" customWidth="1"/>
    <col min="3828" max="3828" width="37" style="285" customWidth="1"/>
    <col min="3829" max="3829" width="17.3333333333333" style="285" customWidth="1"/>
    <col min="3830" max="4079" width="9" style="285" customWidth="1"/>
    <col min="4080" max="4080" width="29.6666666666667" style="285" customWidth="1"/>
    <col min="4081" max="4081" width="12.775" style="285"/>
    <col min="4082" max="4082" width="29.775" style="285" customWidth="1"/>
    <col min="4083" max="4083" width="17" style="285" customWidth="1"/>
    <col min="4084" max="4084" width="37" style="285" customWidth="1"/>
    <col min="4085" max="4085" width="17.3333333333333" style="285" customWidth="1"/>
    <col min="4086" max="4335" width="9" style="285" customWidth="1"/>
    <col min="4336" max="4336" width="29.6666666666667" style="285" customWidth="1"/>
    <col min="4337" max="4337" width="12.775" style="285"/>
    <col min="4338" max="4338" width="29.775" style="285" customWidth="1"/>
    <col min="4339" max="4339" width="17" style="285" customWidth="1"/>
    <col min="4340" max="4340" width="37" style="285" customWidth="1"/>
    <col min="4341" max="4341" width="17.3333333333333" style="285" customWidth="1"/>
    <col min="4342" max="4591" width="9" style="285" customWidth="1"/>
    <col min="4592" max="4592" width="29.6666666666667" style="285" customWidth="1"/>
    <col min="4593" max="4593" width="12.775" style="285"/>
    <col min="4594" max="4594" width="29.775" style="285" customWidth="1"/>
    <col min="4595" max="4595" width="17" style="285" customWidth="1"/>
    <col min="4596" max="4596" width="37" style="285" customWidth="1"/>
    <col min="4597" max="4597" width="17.3333333333333" style="285" customWidth="1"/>
    <col min="4598" max="4847" width="9" style="285" customWidth="1"/>
    <col min="4848" max="4848" width="29.6666666666667" style="285" customWidth="1"/>
    <col min="4849" max="4849" width="12.775" style="285"/>
    <col min="4850" max="4850" width="29.775" style="285" customWidth="1"/>
    <col min="4851" max="4851" width="17" style="285" customWidth="1"/>
    <col min="4852" max="4852" width="37" style="285" customWidth="1"/>
    <col min="4853" max="4853" width="17.3333333333333" style="285" customWidth="1"/>
    <col min="4854" max="5103" width="9" style="285" customWidth="1"/>
    <col min="5104" max="5104" width="29.6666666666667" style="285" customWidth="1"/>
    <col min="5105" max="5105" width="12.775" style="285"/>
    <col min="5106" max="5106" width="29.775" style="285" customWidth="1"/>
    <col min="5107" max="5107" width="17" style="285" customWidth="1"/>
    <col min="5108" max="5108" width="37" style="285" customWidth="1"/>
    <col min="5109" max="5109" width="17.3333333333333" style="285" customWidth="1"/>
    <col min="5110" max="5359" width="9" style="285" customWidth="1"/>
    <col min="5360" max="5360" width="29.6666666666667" style="285" customWidth="1"/>
    <col min="5361" max="5361" width="12.775" style="285"/>
    <col min="5362" max="5362" width="29.775" style="285" customWidth="1"/>
    <col min="5363" max="5363" width="17" style="285" customWidth="1"/>
    <col min="5364" max="5364" width="37" style="285" customWidth="1"/>
    <col min="5365" max="5365" width="17.3333333333333" style="285" customWidth="1"/>
    <col min="5366" max="5615" width="9" style="285" customWidth="1"/>
    <col min="5616" max="5616" width="29.6666666666667" style="285" customWidth="1"/>
    <col min="5617" max="5617" width="12.775" style="285"/>
    <col min="5618" max="5618" width="29.775" style="285" customWidth="1"/>
    <col min="5619" max="5619" width="17" style="285" customWidth="1"/>
    <col min="5620" max="5620" width="37" style="285" customWidth="1"/>
    <col min="5621" max="5621" width="17.3333333333333" style="285" customWidth="1"/>
    <col min="5622" max="5871" width="9" style="285" customWidth="1"/>
    <col min="5872" max="5872" width="29.6666666666667" style="285" customWidth="1"/>
    <col min="5873" max="5873" width="12.775" style="285"/>
    <col min="5874" max="5874" width="29.775" style="285" customWidth="1"/>
    <col min="5875" max="5875" width="17" style="285" customWidth="1"/>
    <col min="5876" max="5876" width="37" style="285" customWidth="1"/>
    <col min="5877" max="5877" width="17.3333333333333" style="285" customWidth="1"/>
    <col min="5878" max="6127" width="9" style="285" customWidth="1"/>
    <col min="6128" max="6128" width="29.6666666666667" style="285" customWidth="1"/>
    <col min="6129" max="6129" width="12.775" style="285"/>
    <col min="6130" max="6130" width="29.775" style="285" customWidth="1"/>
    <col min="6131" max="6131" width="17" style="285" customWidth="1"/>
    <col min="6132" max="6132" width="37" style="285" customWidth="1"/>
    <col min="6133" max="6133" width="17.3333333333333" style="285" customWidth="1"/>
    <col min="6134" max="6383" width="9" style="285" customWidth="1"/>
    <col min="6384" max="6384" width="29.6666666666667" style="285" customWidth="1"/>
    <col min="6385" max="6385" width="12.775" style="285"/>
    <col min="6386" max="6386" width="29.775" style="285" customWidth="1"/>
    <col min="6387" max="6387" width="17" style="285" customWidth="1"/>
    <col min="6388" max="6388" width="37" style="285" customWidth="1"/>
    <col min="6389" max="6389" width="17.3333333333333" style="285" customWidth="1"/>
    <col min="6390" max="6639" width="9" style="285" customWidth="1"/>
    <col min="6640" max="6640" width="29.6666666666667" style="285" customWidth="1"/>
    <col min="6641" max="6641" width="12.775" style="285"/>
    <col min="6642" max="6642" width="29.775" style="285" customWidth="1"/>
    <col min="6643" max="6643" width="17" style="285" customWidth="1"/>
    <col min="6644" max="6644" width="37" style="285" customWidth="1"/>
    <col min="6645" max="6645" width="17.3333333333333" style="285" customWidth="1"/>
    <col min="6646" max="6895" width="9" style="285" customWidth="1"/>
    <col min="6896" max="6896" width="29.6666666666667" style="285" customWidth="1"/>
    <col min="6897" max="6897" width="12.775" style="285"/>
    <col min="6898" max="6898" width="29.775" style="285" customWidth="1"/>
    <col min="6899" max="6899" width="17" style="285" customWidth="1"/>
    <col min="6900" max="6900" width="37" style="285" customWidth="1"/>
    <col min="6901" max="6901" width="17.3333333333333" style="285" customWidth="1"/>
    <col min="6902" max="7151" width="9" style="285" customWidth="1"/>
    <col min="7152" max="7152" width="29.6666666666667" style="285" customWidth="1"/>
    <col min="7153" max="7153" width="12.775" style="285"/>
    <col min="7154" max="7154" width="29.775" style="285" customWidth="1"/>
    <col min="7155" max="7155" width="17" style="285" customWidth="1"/>
    <col min="7156" max="7156" width="37" style="285" customWidth="1"/>
    <col min="7157" max="7157" width="17.3333333333333" style="285" customWidth="1"/>
    <col min="7158" max="7407" width="9" style="285" customWidth="1"/>
    <col min="7408" max="7408" width="29.6666666666667" style="285" customWidth="1"/>
    <col min="7409" max="7409" width="12.775" style="285"/>
    <col min="7410" max="7410" width="29.775" style="285" customWidth="1"/>
    <col min="7411" max="7411" width="17" style="285" customWidth="1"/>
    <col min="7412" max="7412" width="37" style="285" customWidth="1"/>
    <col min="7413" max="7413" width="17.3333333333333" style="285" customWidth="1"/>
    <col min="7414" max="7663" width="9" style="285" customWidth="1"/>
    <col min="7664" max="7664" width="29.6666666666667" style="285" customWidth="1"/>
    <col min="7665" max="7665" width="12.775" style="285"/>
    <col min="7666" max="7666" width="29.775" style="285" customWidth="1"/>
    <col min="7667" max="7667" width="17" style="285" customWidth="1"/>
    <col min="7668" max="7668" width="37" style="285" customWidth="1"/>
    <col min="7669" max="7669" width="17.3333333333333" style="285" customWidth="1"/>
    <col min="7670" max="7919" width="9" style="285" customWidth="1"/>
    <col min="7920" max="7920" width="29.6666666666667" style="285" customWidth="1"/>
    <col min="7921" max="7921" width="12.775" style="285"/>
    <col min="7922" max="7922" width="29.775" style="285" customWidth="1"/>
    <col min="7923" max="7923" width="17" style="285" customWidth="1"/>
    <col min="7924" max="7924" width="37" style="285" customWidth="1"/>
    <col min="7925" max="7925" width="17.3333333333333" style="285" customWidth="1"/>
    <col min="7926" max="8175" width="9" style="285" customWidth="1"/>
    <col min="8176" max="8176" width="29.6666666666667" style="285" customWidth="1"/>
    <col min="8177" max="8177" width="12.775" style="285"/>
    <col min="8178" max="8178" width="29.775" style="285" customWidth="1"/>
    <col min="8179" max="8179" width="17" style="285" customWidth="1"/>
    <col min="8180" max="8180" width="37" style="285" customWidth="1"/>
    <col min="8181" max="8181" width="17.3333333333333" style="285" customWidth="1"/>
    <col min="8182" max="8431" width="9" style="285" customWidth="1"/>
    <col min="8432" max="8432" width="29.6666666666667" style="285" customWidth="1"/>
    <col min="8433" max="8433" width="12.775" style="285"/>
    <col min="8434" max="8434" width="29.775" style="285" customWidth="1"/>
    <col min="8435" max="8435" width="17" style="285" customWidth="1"/>
    <col min="8436" max="8436" width="37" style="285" customWidth="1"/>
    <col min="8437" max="8437" width="17.3333333333333" style="285" customWidth="1"/>
    <col min="8438" max="8687" width="9" style="285" customWidth="1"/>
    <col min="8688" max="8688" width="29.6666666666667" style="285" customWidth="1"/>
    <col min="8689" max="8689" width="12.775" style="285"/>
    <col min="8690" max="8690" width="29.775" style="285" customWidth="1"/>
    <col min="8691" max="8691" width="17" style="285" customWidth="1"/>
    <col min="8692" max="8692" width="37" style="285" customWidth="1"/>
    <col min="8693" max="8693" width="17.3333333333333" style="285" customWidth="1"/>
    <col min="8694" max="8943" width="9" style="285" customWidth="1"/>
    <col min="8944" max="8944" width="29.6666666666667" style="285" customWidth="1"/>
    <col min="8945" max="8945" width="12.775" style="285"/>
    <col min="8946" max="8946" width="29.775" style="285" customWidth="1"/>
    <col min="8947" max="8947" width="17" style="285" customWidth="1"/>
    <col min="8948" max="8948" width="37" style="285" customWidth="1"/>
    <col min="8949" max="8949" width="17.3333333333333" style="285" customWidth="1"/>
    <col min="8950" max="9199" width="9" style="285" customWidth="1"/>
    <col min="9200" max="9200" width="29.6666666666667" style="285" customWidth="1"/>
    <col min="9201" max="9201" width="12.775" style="285"/>
    <col min="9202" max="9202" width="29.775" style="285" customWidth="1"/>
    <col min="9203" max="9203" width="17" style="285" customWidth="1"/>
    <col min="9204" max="9204" width="37" style="285" customWidth="1"/>
    <col min="9205" max="9205" width="17.3333333333333" style="285" customWidth="1"/>
    <col min="9206" max="9455" width="9" style="285" customWidth="1"/>
    <col min="9456" max="9456" width="29.6666666666667" style="285" customWidth="1"/>
    <col min="9457" max="9457" width="12.775" style="285"/>
    <col min="9458" max="9458" width="29.775" style="285" customWidth="1"/>
    <col min="9459" max="9459" width="17" style="285" customWidth="1"/>
    <col min="9460" max="9460" width="37" style="285" customWidth="1"/>
    <col min="9461" max="9461" width="17.3333333333333" style="285" customWidth="1"/>
    <col min="9462" max="9711" width="9" style="285" customWidth="1"/>
    <col min="9712" max="9712" width="29.6666666666667" style="285" customWidth="1"/>
    <col min="9713" max="9713" width="12.775" style="285"/>
    <col min="9714" max="9714" width="29.775" style="285" customWidth="1"/>
    <col min="9715" max="9715" width="17" style="285" customWidth="1"/>
    <col min="9716" max="9716" width="37" style="285" customWidth="1"/>
    <col min="9717" max="9717" width="17.3333333333333" style="285" customWidth="1"/>
    <col min="9718" max="9967" width="9" style="285" customWidth="1"/>
    <col min="9968" max="9968" width="29.6666666666667" style="285" customWidth="1"/>
    <col min="9969" max="9969" width="12.775" style="285"/>
    <col min="9970" max="9970" width="29.775" style="285" customWidth="1"/>
    <col min="9971" max="9971" width="17" style="285" customWidth="1"/>
    <col min="9972" max="9972" width="37" style="285" customWidth="1"/>
    <col min="9973" max="9973" width="17.3333333333333" style="285" customWidth="1"/>
    <col min="9974" max="10223" width="9" style="285" customWidth="1"/>
    <col min="10224" max="10224" width="29.6666666666667" style="285" customWidth="1"/>
    <col min="10225" max="10225" width="12.775" style="285"/>
    <col min="10226" max="10226" width="29.775" style="285" customWidth="1"/>
    <col min="10227" max="10227" width="17" style="285" customWidth="1"/>
    <col min="10228" max="10228" width="37" style="285" customWidth="1"/>
    <col min="10229" max="10229" width="17.3333333333333" style="285" customWidth="1"/>
    <col min="10230" max="10479" width="9" style="285" customWidth="1"/>
    <col min="10480" max="10480" width="29.6666666666667" style="285" customWidth="1"/>
    <col min="10481" max="10481" width="12.775" style="285"/>
    <col min="10482" max="10482" width="29.775" style="285" customWidth="1"/>
    <col min="10483" max="10483" width="17" style="285" customWidth="1"/>
    <col min="10484" max="10484" width="37" style="285" customWidth="1"/>
    <col min="10485" max="10485" width="17.3333333333333" style="285" customWidth="1"/>
    <col min="10486" max="10735" width="9" style="285" customWidth="1"/>
    <col min="10736" max="10736" width="29.6666666666667" style="285" customWidth="1"/>
    <col min="10737" max="10737" width="12.775" style="285"/>
    <col min="10738" max="10738" width="29.775" style="285" customWidth="1"/>
    <col min="10739" max="10739" width="17" style="285" customWidth="1"/>
    <col min="10740" max="10740" width="37" style="285" customWidth="1"/>
    <col min="10741" max="10741" width="17.3333333333333" style="285" customWidth="1"/>
    <col min="10742" max="10991" width="9" style="285" customWidth="1"/>
    <col min="10992" max="10992" width="29.6666666666667" style="285" customWidth="1"/>
    <col min="10993" max="10993" width="12.775" style="285"/>
    <col min="10994" max="10994" width="29.775" style="285" customWidth="1"/>
    <col min="10995" max="10995" width="17" style="285" customWidth="1"/>
    <col min="10996" max="10996" width="37" style="285" customWidth="1"/>
    <col min="10997" max="10997" width="17.3333333333333" style="285" customWidth="1"/>
    <col min="10998" max="11247" width="9" style="285" customWidth="1"/>
    <col min="11248" max="11248" width="29.6666666666667" style="285" customWidth="1"/>
    <col min="11249" max="11249" width="12.775" style="285"/>
    <col min="11250" max="11250" width="29.775" style="285" customWidth="1"/>
    <col min="11251" max="11251" width="17" style="285" customWidth="1"/>
    <col min="11252" max="11252" width="37" style="285" customWidth="1"/>
    <col min="11253" max="11253" width="17.3333333333333" style="285" customWidth="1"/>
    <col min="11254" max="11503" width="9" style="285" customWidth="1"/>
    <col min="11504" max="11504" width="29.6666666666667" style="285" customWidth="1"/>
    <col min="11505" max="11505" width="12.775" style="285"/>
    <col min="11506" max="11506" width="29.775" style="285" customWidth="1"/>
    <col min="11507" max="11507" width="17" style="285" customWidth="1"/>
    <col min="11508" max="11508" width="37" style="285" customWidth="1"/>
    <col min="11509" max="11509" width="17.3333333333333" style="285" customWidth="1"/>
    <col min="11510" max="11759" width="9" style="285" customWidth="1"/>
    <col min="11760" max="11760" width="29.6666666666667" style="285" customWidth="1"/>
    <col min="11761" max="11761" width="12.775" style="285"/>
    <col min="11762" max="11762" width="29.775" style="285" customWidth="1"/>
    <col min="11763" max="11763" width="17" style="285" customWidth="1"/>
    <col min="11764" max="11764" width="37" style="285" customWidth="1"/>
    <col min="11765" max="11765" width="17.3333333333333" style="285" customWidth="1"/>
    <col min="11766" max="12015" width="9" style="285" customWidth="1"/>
    <col min="12016" max="12016" width="29.6666666666667" style="285" customWidth="1"/>
    <col min="12017" max="12017" width="12.775" style="285"/>
    <col min="12018" max="12018" width="29.775" style="285" customWidth="1"/>
    <col min="12019" max="12019" width="17" style="285" customWidth="1"/>
    <col min="12020" max="12020" width="37" style="285" customWidth="1"/>
    <col min="12021" max="12021" width="17.3333333333333" style="285" customWidth="1"/>
    <col min="12022" max="12271" width="9" style="285" customWidth="1"/>
    <col min="12272" max="12272" width="29.6666666666667" style="285" customWidth="1"/>
    <col min="12273" max="12273" width="12.775" style="285"/>
    <col min="12274" max="12274" width="29.775" style="285" customWidth="1"/>
    <col min="12275" max="12275" width="17" style="285" customWidth="1"/>
    <col min="12276" max="12276" width="37" style="285" customWidth="1"/>
    <col min="12277" max="12277" width="17.3333333333333" style="285" customWidth="1"/>
    <col min="12278" max="12527" width="9" style="285" customWidth="1"/>
    <col min="12528" max="12528" width="29.6666666666667" style="285" customWidth="1"/>
    <col min="12529" max="12529" width="12.775" style="285"/>
    <col min="12530" max="12530" width="29.775" style="285" customWidth="1"/>
    <col min="12531" max="12531" width="17" style="285" customWidth="1"/>
    <col min="12532" max="12532" width="37" style="285" customWidth="1"/>
    <col min="12533" max="12533" width="17.3333333333333" style="285" customWidth="1"/>
    <col min="12534" max="12783" width="9" style="285" customWidth="1"/>
    <col min="12784" max="12784" width="29.6666666666667" style="285" customWidth="1"/>
    <col min="12785" max="12785" width="12.775" style="285"/>
    <col min="12786" max="12786" width="29.775" style="285" customWidth="1"/>
    <col min="12787" max="12787" width="17" style="285" customWidth="1"/>
    <col min="12788" max="12788" width="37" style="285" customWidth="1"/>
    <col min="12789" max="12789" width="17.3333333333333" style="285" customWidth="1"/>
    <col min="12790" max="13039" width="9" style="285" customWidth="1"/>
    <col min="13040" max="13040" width="29.6666666666667" style="285" customWidth="1"/>
    <col min="13041" max="13041" width="12.775" style="285"/>
    <col min="13042" max="13042" width="29.775" style="285" customWidth="1"/>
    <col min="13043" max="13043" width="17" style="285" customWidth="1"/>
    <col min="13044" max="13044" width="37" style="285" customWidth="1"/>
    <col min="13045" max="13045" width="17.3333333333333" style="285" customWidth="1"/>
    <col min="13046" max="13295" width="9" style="285" customWidth="1"/>
    <col min="13296" max="13296" width="29.6666666666667" style="285" customWidth="1"/>
    <col min="13297" max="13297" width="12.775" style="285"/>
    <col min="13298" max="13298" width="29.775" style="285" customWidth="1"/>
    <col min="13299" max="13299" width="17" style="285" customWidth="1"/>
    <col min="13300" max="13300" width="37" style="285" customWidth="1"/>
    <col min="13301" max="13301" width="17.3333333333333" style="285" customWidth="1"/>
    <col min="13302" max="13551" width="9" style="285" customWidth="1"/>
    <col min="13552" max="13552" width="29.6666666666667" style="285" customWidth="1"/>
    <col min="13553" max="13553" width="12.775" style="285"/>
    <col min="13554" max="13554" width="29.775" style="285" customWidth="1"/>
    <col min="13555" max="13555" width="17" style="285" customWidth="1"/>
    <col min="13556" max="13556" width="37" style="285" customWidth="1"/>
    <col min="13557" max="13557" width="17.3333333333333" style="285" customWidth="1"/>
    <col min="13558" max="13807" width="9" style="285" customWidth="1"/>
    <col min="13808" max="13808" width="29.6666666666667" style="285" customWidth="1"/>
    <col min="13809" max="13809" width="12.775" style="285"/>
    <col min="13810" max="13810" width="29.775" style="285" customWidth="1"/>
    <col min="13811" max="13811" width="17" style="285" customWidth="1"/>
    <col min="13812" max="13812" width="37" style="285" customWidth="1"/>
    <col min="13813" max="13813" width="17.3333333333333" style="285" customWidth="1"/>
    <col min="13814" max="14063" width="9" style="285" customWidth="1"/>
    <col min="14064" max="14064" width="29.6666666666667" style="285" customWidth="1"/>
    <col min="14065" max="14065" width="12.775" style="285"/>
    <col min="14066" max="14066" width="29.775" style="285" customWidth="1"/>
    <col min="14067" max="14067" width="17" style="285" customWidth="1"/>
    <col min="14068" max="14068" width="37" style="285" customWidth="1"/>
    <col min="14069" max="14069" width="17.3333333333333" style="285" customWidth="1"/>
    <col min="14070" max="14319" width="9" style="285" customWidth="1"/>
    <col min="14320" max="14320" width="29.6666666666667" style="285" customWidth="1"/>
    <col min="14321" max="14321" width="12.775" style="285"/>
    <col min="14322" max="14322" width="29.775" style="285" customWidth="1"/>
    <col min="14323" max="14323" width="17" style="285" customWidth="1"/>
    <col min="14324" max="14324" width="37" style="285" customWidth="1"/>
    <col min="14325" max="14325" width="17.3333333333333" style="285" customWidth="1"/>
    <col min="14326" max="14575" width="9" style="285" customWidth="1"/>
    <col min="14576" max="14576" width="29.6666666666667" style="285" customWidth="1"/>
    <col min="14577" max="14577" width="12.775" style="285"/>
    <col min="14578" max="14578" width="29.775" style="285" customWidth="1"/>
    <col min="14579" max="14579" width="17" style="285" customWidth="1"/>
    <col min="14580" max="14580" width="37" style="285" customWidth="1"/>
    <col min="14581" max="14581" width="17.3333333333333" style="285" customWidth="1"/>
    <col min="14582" max="14831" width="9" style="285" customWidth="1"/>
    <col min="14832" max="14832" width="29.6666666666667" style="285" customWidth="1"/>
    <col min="14833" max="14833" width="12.775" style="285"/>
    <col min="14834" max="14834" width="29.775" style="285" customWidth="1"/>
    <col min="14835" max="14835" width="17" style="285" customWidth="1"/>
    <col min="14836" max="14836" width="37" style="285" customWidth="1"/>
    <col min="14837" max="14837" width="17.3333333333333" style="285" customWidth="1"/>
    <col min="14838" max="15087" width="9" style="285" customWidth="1"/>
    <col min="15088" max="15088" width="29.6666666666667" style="285" customWidth="1"/>
    <col min="15089" max="15089" width="12.775" style="285"/>
    <col min="15090" max="15090" width="29.775" style="285" customWidth="1"/>
    <col min="15091" max="15091" width="17" style="285" customWidth="1"/>
    <col min="15092" max="15092" width="37" style="285" customWidth="1"/>
    <col min="15093" max="15093" width="17.3333333333333" style="285" customWidth="1"/>
    <col min="15094" max="15343" width="9" style="285" customWidth="1"/>
    <col min="15344" max="15344" width="29.6666666666667" style="285" customWidth="1"/>
    <col min="15345" max="15345" width="12.775" style="285"/>
    <col min="15346" max="15346" width="29.775" style="285" customWidth="1"/>
    <col min="15347" max="15347" width="17" style="285" customWidth="1"/>
    <col min="15348" max="15348" width="37" style="285" customWidth="1"/>
    <col min="15349" max="15349" width="17.3333333333333" style="285" customWidth="1"/>
    <col min="15350" max="15599" width="9" style="285" customWidth="1"/>
    <col min="15600" max="15600" width="29.6666666666667" style="285" customWidth="1"/>
    <col min="15601" max="15601" width="12.775" style="285"/>
    <col min="15602" max="15602" width="29.775" style="285" customWidth="1"/>
    <col min="15603" max="15603" width="17" style="285" customWidth="1"/>
    <col min="15604" max="15604" width="37" style="285" customWidth="1"/>
    <col min="15605" max="15605" width="17.3333333333333" style="285" customWidth="1"/>
    <col min="15606" max="15855" width="9" style="285" customWidth="1"/>
    <col min="15856" max="15856" width="29.6666666666667" style="285" customWidth="1"/>
    <col min="15857" max="15857" width="12.775" style="285"/>
    <col min="15858" max="15858" width="29.775" style="285" customWidth="1"/>
    <col min="15859" max="15859" width="17" style="285" customWidth="1"/>
    <col min="15860" max="15860" width="37" style="285" customWidth="1"/>
    <col min="15861" max="15861" width="17.3333333333333" style="285" customWidth="1"/>
    <col min="15862" max="16111" width="9" style="285" customWidth="1"/>
    <col min="16112" max="16112" width="29.6666666666667" style="285" customWidth="1"/>
    <col min="16113" max="16113" width="12.775" style="285"/>
    <col min="16114" max="16114" width="29.775" style="285" customWidth="1"/>
    <col min="16115" max="16115" width="17" style="285" customWidth="1"/>
    <col min="16116" max="16116" width="37" style="285" customWidth="1"/>
    <col min="16117" max="16117" width="17.3333333333333" style="285" customWidth="1"/>
    <col min="16118" max="16361" width="9" style="285" customWidth="1"/>
    <col min="16362" max="16362" width="9" style="285"/>
    <col min="16363" max="16363" width="12.775" style="285"/>
  </cols>
  <sheetData>
    <row r="1" ht="18.75" customHeight="1" spans="1:7">
      <c r="A1" s="286" t="s">
        <v>1649</v>
      </c>
      <c r="B1" s="286"/>
      <c r="C1" s="64"/>
      <c r="D1" s="64"/>
      <c r="E1" s="4"/>
      <c r="F1" s="64"/>
      <c r="G1" s="64"/>
    </row>
    <row r="2" ht="27.6" customHeight="1" spans="1:8">
      <c r="A2" s="67" t="s">
        <v>1648</v>
      </c>
      <c r="B2" s="67"/>
      <c r="C2" s="67"/>
      <c r="D2" s="67"/>
      <c r="E2" s="99"/>
      <c r="F2" s="67"/>
      <c r="G2" s="67"/>
      <c r="H2" s="67"/>
    </row>
    <row r="3" s="282" customFormat="1" ht="23.25" customHeight="1" spans="1:8">
      <c r="A3" s="287"/>
      <c r="B3" s="287"/>
      <c r="C3" s="288"/>
      <c r="D3" s="288"/>
      <c r="E3" s="289"/>
      <c r="F3" s="288"/>
      <c r="G3" s="288"/>
      <c r="H3" s="288" t="s">
        <v>2</v>
      </c>
    </row>
    <row r="4" s="283" customFormat="1" ht="66" customHeight="1" spans="1:8">
      <c r="A4" s="290" t="s">
        <v>1640</v>
      </c>
      <c r="B4" s="291" t="s">
        <v>4</v>
      </c>
      <c r="C4" s="292" t="s">
        <v>61</v>
      </c>
      <c r="D4" s="292" t="s">
        <v>62</v>
      </c>
      <c r="E4" s="293" t="s">
        <v>63</v>
      </c>
      <c r="F4" s="292" t="s">
        <v>64</v>
      </c>
      <c r="G4" s="294" t="s">
        <v>65</v>
      </c>
      <c r="H4" s="295" t="s">
        <v>66</v>
      </c>
    </row>
    <row r="5" s="283" customFormat="1" ht="27" customHeight="1" spans="1:8">
      <c r="A5" s="296" t="s">
        <v>1333</v>
      </c>
      <c r="B5" s="297">
        <f t="shared" ref="B5:F5" si="0">B6+B11</f>
        <v>20926</v>
      </c>
      <c r="C5" s="297">
        <f t="shared" si="0"/>
        <v>25000</v>
      </c>
      <c r="D5" s="297">
        <f t="shared" si="0"/>
        <v>32000</v>
      </c>
      <c r="E5" s="298">
        <f t="shared" si="0"/>
        <v>32000</v>
      </c>
      <c r="F5" s="297">
        <f t="shared" si="0"/>
        <v>30598</v>
      </c>
      <c r="G5" s="299"/>
      <c r="H5" s="299"/>
    </row>
    <row r="6" s="283" customFormat="1" ht="27" customHeight="1" spans="1:8">
      <c r="A6" s="300" t="s">
        <v>101</v>
      </c>
      <c r="B6" s="297">
        <v>17</v>
      </c>
      <c r="C6" s="74">
        <v>25000</v>
      </c>
      <c r="D6" s="297">
        <f t="shared" ref="D6:F6" si="1">D10</f>
        <v>0</v>
      </c>
      <c r="E6" s="297">
        <f t="shared" si="1"/>
        <v>0</v>
      </c>
      <c r="F6" s="297">
        <f t="shared" si="1"/>
        <v>0</v>
      </c>
      <c r="G6" s="299" t="str">
        <f>IFERROR(F6/E6,"")</f>
        <v/>
      </c>
      <c r="H6" s="299">
        <f>IFERROR(F6/B6-1,"")</f>
        <v>-1</v>
      </c>
    </row>
    <row r="7" s="284" customFormat="1" ht="41.1" customHeight="1" spans="1:8">
      <c r="A7" s="301" t="s">
        <v>1641</v>
      </c>
      <c r="B7" s="297">
        <v>17</v>
      </c>
      <c r="C7" s="297">
        <v>0</v>
      </c>
      <c r="D7" s="297"/>
      <c r="E7" s="298"/>
      <c r="F7" s="297"/>
      <c r="G7" s="299" t="str">
        <f t="shared" ref="G6:G12" si="2">IFERROR(F7/E7,"")</f>
        <v/>
      </c>
      <c r="H7" s="299">
        <f>IFERROR(F7/B7-1,"")</f>
        <v>-1</v>
      </c>
    </row>
    <row r="8" s="284" customFormat="1" ht="27" customHeight="1" spans="1:8">
      <c r="A8" s="301" t="s">
        <v>1642</v>
      </c>
      <c r="B8" s="297"/>
      <c r="C8" s="297">
        <v>0</v>
      </c>
      <c r="D8" s="297"/>
      <c r="E8" s="298"/>
      <c r="F8" s="297"/>
      <c r="G8" s="299" t="str">
        <f t="shared" si="2"/>
        <v/>
      </c>
      <c r="H8" s="299" t="str">
        <f t="shared" ref="H8:H12" si="3">IFERROR(F8/B8-1,"")</f>
        <v/>
      </c>
    </row>
    <row r="9" s="284" customFormat="1" ht="27" customHeight="1" spans="1:8">
      <c r="A9" s="301" t="s">
        <v>1643</v>
      </c>
      <c r="B9" s="297"/>
      <c r="C9" s="297">
        <v>0</v>
      </c>
      <c r="D9" s="297"/>
      <c r="E9" s="298"/>
      <c r="F9" s="297"/>
      <c r="G9" s="299" t="str">
        <f t="shared" si="2"/>
        <v/>
      </c>
      <c r="H9" s="299" t="str">
        <f t="shared" si="3"/>
        <v/>
      </c>
    </row>
    <row r="10" s="284" customFormat="1" ht="27" customHeight="1" spans="1:8">
      <c r="A10" s="301" t="s">
        <v>1644</v>
      </c>
      <c r="B10" s="297"/>
      <c r="C10" s="74">
        <v>25000</v>
      </c>
      <c r="D10" s="297"/>
      <c r="E10" s="298"/>
      <c r="F10" s="297"/>
      <c r="G10" s="299" t="str">
        <f t="shared" si="2"/>
        <v/>
      </c>
      <c r="H10" s="299" t="str">
        <f t="shared" si="3"/>
        <v/>
      </c>
    </row>
    <row r="11" s="284" customFormat="1" ht="39" customHeight="1" spans="1:8">
      <c r="A11" s="302" t="s">
        <v>127</v>
      </c>
      <c r="B11" s="297">
        <f t="shared" ref="B11:F11" si="4">B12+B13</f>
        <v>20909</v>
      </c>
      <c r="C11" s="297">
        <f t="shared" si="4"/>
        <v>0</v>
      </c>
      <c r="D11" s="297">
        <f t="shared" si="4"/>
        <v>32000</v>
      </c>
      <c r="E11" s="298">
        <f t="shared" si="4"/>
        <v>32000</v>
      </c>
      <c r="F11" s="297">
        <f t="shared" si="4"/>
        <v>30598</v>
      </c>
      <c r="G11" s="299"/>
      <c r="H11" s="299"/>
    </row>
    <row r="12" s="284" customFormat="1" ht="27" customHeight="1" spans="1:8">
      <c r="A12" s="303" t="s">
        <v>1645</v>
      </c>
      <c r="B12" s="297">
        <v>20909</v>
      </c>
      <c r="C12" s="297"/>
      <c r="D12" s="297">
        <v>32000</v>
      </c>
      <c r="E12" s="298">
        <v>32000</v>
      </c>
      <c r="F12" s="297">
        <v>30598</v>
      </c>
      <c r="G12" s="299"/>
      <c r="H12" s="299"/>
    </row>
    <row r="13" s="284" customFormat="1" ht="27" customHeight="1" spans="1:8">
      <c r="A13" s="303" t="s">
        <v>1646</v>
      </c>
      <c r="B13" s="297"/>
      <c r="C13" s="297"/>
      <c r="D13" s="297"/>
      <c r="E13" s="298"/>
      <c r="F13" s="297"/>
      <c r="G13" s="81"/>
      <c r="H13" s="304"/>
    </row>
    <row r="14" ht="50.1" customHeight="1" spans="1:8">
      <c r="A14" s="305" t="s">
        <v>1638</v>
      </c>
      <c r="B14" s="305"/>
      <c r="C14" s="305"/>
      <c r="D14" s="305"/>
      <c r="E14" s="306"/>
      <c r="F14" s="305"/>
      <c r="G14" s="305"/>
      <c r="H14" s="305"/>
    </row>
    <row r="15" ht="20.1" customHeight="1"/>
    <row r="16" ht="20.1" customHeight="1"/>
    <row r="17" ht="20.1" customHeight="1"/>
    <row r="18" ht="20.1" customHeight="1"/>
  </sheetData>
  <mergeCells count="2">
    <mergeCell ref="A2:H2"/>
    <mergeCell ref="A14:H14"/>
  </mergeCells>
  <printOptions horizontalCentered="1"/>
  <pageMargins left="1.00347222222222" right="1.00347222222222" top="1.37777777777778" bottom="1.14166666666667" header="0.590277777777778" footer="0.786805555555556"/>
  <pageSetup paperSize="9" scale="78" fitToHeight="0" orientation="portrait" blackAndWhite="1" errors="blank" horizont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FF0000"/>
    <pageSetUpPr fitToPage="1"/>
  </sheetPr>
  <dimension ref="A1:G37"/>
  <sheetViews>
    <sheetView zoomScale="85" zoomScaleNormal="85" topLeftCell="A15" workbookViewId="0">
      <selection activeCell="I15" sqref="I15"/>
    </sheetView>
  </sheetViews>
  <sheetFormatPr defaultColWidth="9" defaultRowHeight="13.5" outlineLevelCol="6"/>
  <cols>
    <col min="1" max="1" width="50.2916666666667" style="247" customWidth="1"/>
    <col min="2" max="2" width="19.6666666666667" style="247" customWidth="1"/>
    <col min="3" max="3" width="19.4416666666667" style="261" customWidth="1"/>
    <col min="4" max="4" width="11.775" style="262" customWidth="1"/>
    <col min="5" max="5" width="21.6666666666667" style="247" customWidth="1"/>
    <col min="6" max="16384" width="9" style="247"/>
  </cols>
  <sheetData>
    <row r="1" ht="18" customHeight="1" spans="1:4">
      <c r="A1" s="171" t="s">
        <v>1650</v>
      </c>
      <c r="B1" s="171"/>
      <c r="C1" s="171"/>
      <c r="D1" s="171"/>
    </row>
    <row r="2" ht="27" spans="1:4">
      <c r="A2" s="99" t="s">
        <v>1651</v>
      </c>
      <c r="B2" s="99"/>
      <c r="C2" s="99"/>
      <c r="D2" s="99"/>
    </row>
    <row r="3" ht="18" customHeight="1" spans="1:4">
      <c r="A3" s="263"/>
      <c r="B3" s="263"/>
      <c r="C3" s="196" t="s">
        <v>2</v>
      </c>
      <c r="D3" s="196"/>
    </row>
    <row r="4" ht="29.1" customHeight="1" spans="1:4">
      <c r="A4" s="250" t="s">
        <v>3</v>
      </c>
      <c r="B4" s="250" t="s">
        <v>5</v>
      </c>
      <c r="C4" s="251" t="s">
        <v>1652</v>
      </c>
      <c r="D4" s="265" t="s">
        <v>1653</v>
      </c>
    </row>
    <row r="5" ht="29.1" customHeight="1" spans="1:4">
      <c r="A5" s="253" t="s">
        <v>1654</v>
      </c>
      <c r="B5" s="258">
        <f>B6+B29</f>
        <v>1185162.547998</v>
      </c>
      <c r="C5" s="258">
        <f>C6+C29</f>
        <v>1081604.34</v>
      </c>
      <c r="D5" s="254"/>
    </row>
    <row r="6" ht="29.1" customHeight="1" spans="1:4">
      <c r="A6" s="255" t="s">
        <v>68</v>
      </c>
      <c r="B6" s="258">
        <f>B7+B21</f>
        <v>429830</v>
      </c>
      <c r="C6" s="258">
        <f>C7+C21</f>
        <v>470600</v>
      </c>
      <c r="D6" s="254">
        <f>C6/B6-1</f>
        <v>0.0948514528999838</v>
      </c>
    </row>
    <row r="7" s="246" customFormat="1" ht="29.1" customHeight="1" spans="1:7">
      <c r="A7" s="256" t="s">
        <v>69</v>
      </c>
      <c r="B7" s="258">
        <f>SUM(B8:B19)</f>
        <v>141105</v>
      </c>
      <c r="C7" s="258">
        <v>178600</v>
      </c>
      <c r="D7" s="254">
        <f>C7/B7-1</f>
        <v>0.265724106162078</v>
      </c>
      <c r="G7" s="269"/>
    </row>
    <row r="8" s="246" customFormat="1" ht="29.1" customHeight="1" spans="1:4">
      <c r="A8" s="270" t="s">
        <v>9</v>
      </c>
      <c r="B8" s="258">
        <v>19485</v>
      </c>
      <c r="C8" s="258">
        <v>47000</v>
      </c>
      <c r="D8" s="254">
        <f t="shared" ref="D7:D36" si="0">C8/B8-1</f>
        <v>1.41211188093405</v>
      </c>
    </row>
    <row r="9" s="246" customFormat="1" ht="29.1" customHeight="1" spans="1:4">
      <c r="A9" s="270" t="s">
        <v>10</v>
      </c>
      <c r="B9" s="258">
        <v>12025</v>
      </c>
      <c r="C9" s="258">
        <v>14500</v>
      </c>
      <c r="D9" s="254">
        <f t="shared" si="0"/>
        <v>0.205821205821206</v>
      </c>
    </row>
    <row r="10" s="246" customFormat="1" ht="29.1" customHeight="1" spans="1:4">
      <c r="A10" s="270" t="s">
        <v>11</v>
      </c>
      <c r="B10" s="258">
        <v>3147</v>
      </c>
      <c r="C10" s="258">
        <v>3200</v>
      </c>
      <c r="D10" s="254">
        <f t="shared" si="0"/>
        <v>0.0168414362885287</v>
      </c>
    </row>
    <row r="11" s="246" customFormat="1" ht="29.1" customHeight="1" spans="1:4">
      <c r="A11" s="270" t="s">
        <v>12</v>
      </c>
      <c r="B11" s="258">
        <v>1163</v>
      </c>
      <c r="C11" s="258">
        <v>1200</v>
      </c>
      <c r="D11" s="254">
        <f t="shared" si="0"/>
        <v>0.0318142734307825</v>
      </c>
    </row>
    <row r="12" s="246" customFormat="1" ht="29.1" customHeight="1" spans="1:4">
      <c r="A12" s="270" t="s">
        <v>13</v>
      </c>
      <c r="B12" s="258">
        <v>8852</v>
      </c>
      <c r="C12" s="258">
        <v>10200</v>
      </c>
      <c r="D12" s="254">
        <f t="shared" si="0"/>
        <v>0.152281970176231</v>
      </c>
    </row>
    <row r="13" s="246" customFormat="1" ht="29.1" customHeight="1" spans="1:4">
      <c r="A13" s="270" t="s">
        <v>14</v>
      </c>
      <c r="B13" s="258">
        <v>10857</v>
      </c>
      <c r="C13" s="258">
        <v>13000</v>
      </c>
      <c r="D13" s="254">
        <f t="shared" si="0"/>
        <v>0.19738417610758</v>
      </c>
    </row>
    <row r="14" s="246" customFormat="1" ht="29.1" customHeight="1" spans="1:4">
      <c r="A14" s="270" t="s">
        <v>15</v>
      </c>
      <c r="B14" s="258">
        <v>3295</v>
      </c>
      <c r="C14" s="258">
        <v>3350</v>
      </c>
      <c r="D14" s="254">
        <f t="shared" si="0"/>
        <v>0.0166919575113809</v>
      </c>
    </row>
    <row r="15" s="246" customFormat="1" ht="29.1" customHeight="1" spans="1:4">
      <c r="A15" s="270" t="s">
        <v>16</v>
      </c>
      <c r="B15" s="258">
        <v>35476</v>
      </c>
      <c r="C15" s="258">
        <v>36000</v>
      </c>
      <c r="D15" s="254">
        <f t="shared" si="0"/>
        <v>0.0147705491036194</v>
      </c>
    </row>
    <row r="16" s="246" customFormat="1" ht="29.1" customHeight="1" spans="1:4">
      <c r="A16" s="270" t="s">
        <v>17</v>
      </c>
      <c r="B16" s="258">
        <v>13483</v>
      </c>
      <c r="C16" s="258">
        <v>10000</v>
      </c>
      <c r="D16" s="254">
        <f t="shared" si="0"/>
        <v>-0.258325298524067</v>
      </c>
    </row>
    <row r="17" s="246" customFormat="1" ht="29.1" customHeight="1" spans="1:4">
      <c r="A17" s="270" t="s">
        <v>18</v>
      </c>
      <c r="B17" s="258">
        <v>9569</v>
      </c>
      <c r="C17" s="258">
        <v>9800</v>
      </c>
      <c r="D17" s="254">
        <f t="shared" si="0"/>
        <v>0.0241404535479151</v>
      </c>
    </row>
    <row r="18" s="246" customFormat="1" ht="29.1" customHeight="1" spans="1:4">
      <c r="A18" s="270" t="s">
        <v>19</v>
      </c>
      <c r="B18" s="258">
        <v>23627</v>
      </c>
      <c r="C18" s="258">
        <v>30200</v>
      </c>
      <c r="D18" s="254">
        <f t="shared" si="0"/>
        <v>0.278198671011978</v>
      </c>
    </row>
    <row r="19" s="246" customFormat="1" ht="29.1" customHeight="1" spans="1:4">
      <c r="A19" s="270" t="s">
        <v>1655</v>
      </c>
      <c r="B19" s="258">
        <v>126</v>
      </c>
      <c r="C19" s="258">
        <v>150</v>
      </c>
      <c r="D19" s="254">
        <f t="shared" si="0"/>
        <v>0.19047619047619</v>
      </c>
    </row>
    <row r="20" s="246" customFormat="1" ht="29.1" customHeight="1" spans="1:4">
      <c r="A20" s="270" t="s">
        <v>1656</v>
      </c>
      <c r="B20" s="258"/>
      <c r="C20" s="258"/>
      <c r="D20" s="254"/>
    </row>
    <row r="21" s="246" customFormat="1" ht="29.1" customHeight="1" spans="1:4">
      <c r="A21" s="256" t="s">
        <v>81</v>
      </c>
      <c r="B21" s="258">
        <v>288725</v>
      </c>
      <c r="C21" s="258">
        <f>SUM(C22:C28)</f>
        <v>292000</v>
      </c>
      <c r="D21" s="254">
        <f t="shared" si="0"/>
        <v>0.0113429734176118</v>
      </c>
    </row>
    <row r="22" s="246" customFormat="1" ht="29.1" customHeight="1" spans="1:4">
      <c r="A22" s="256" t="s">
        <v>1657</v>
      </c>
      <c r="B22" s="258">
        <v>5682</v>
      </c>
      <c r="C22" s="258">
        <v>6000</v>
      </c>
      <c r="D22" s="254">
        <f t="shared" si="0"/>
        <v>0.0559662090813093</v>
      </c>
    </row>
    <row r="23" s="246" customFormat="1" ht="29.1" customHeight="1" spans="1:4">
      <c r="A23" s="256" t="s">
        <v>1658</v>
      </c>
      <c r="B23" s="258">
        <v>18533</v>
      </c>
      <c r="C23" s="258">
        <v>23300</v>
      </c>
      <c r="D23" s="254">
        <f t="shared" si="0"/>
        <v>0.257216856418281</v>
      </c>
    </row>
    <row r="24" s="246" customFormat="1" ht="29.1" customHeight="1" spans="1:4">
      <c r="A24" s="256" t="s">
        <v>1659</v>
      </c>
      <c r="B24" s="258">
        <v>5784</v>
      </c>
      <c r="C24" s="258">
        <v>6500</v>
      </c>
      <c r="D24" s="254">
        <f t="shared" si="0"/>
        <v>0.123789764868603</v>
      </c>
    </row>
    <row r="25" s="246" customFormat="1" ht="29.1" customHeight="1" spans="1:4">
      <c r="A25" s="257" t="s">
        <v>1660</v>
      </c>
      <c r="B25" s="258">
        <v>256650</v>
      </c>
      <c r="C25" s="258">
        <v>255400</v>
      </c>
      <c r="D25" s="254">
        <f t="shared" si="0"/>
        <v>-0.0048704461328658</v>
      </c>
    </row>
    <row r="26" s="246" customFormat="1" ht="29.1" customHeight="1" spans="1:4">
      <c r="A26" s="271" t="s">
        <v>1661</v>
      </c>
      <c r="B26" s="258"/>
      <c r="C26" s="258"/>
      <c r="D26" s="254"/>
    </row>
    <row r="27" s="246" customFormat="1" ht="29.1" customHeight="1" spans="1:4">
      <c r="A27" s="273" t="s">
        <v>1662</v>
      </c>
      <c r="B27" s="258">
        <v>833</v>
      </c>
      <c r="C27" s="258">
        <v>800</v>
      </c>
      <c r="D27" s="254">
        <f t="shared" si="0"/>
        <v>-0.0396158463385354</v>
      </c>
    </row>
    <row r="28" s="246" customFormat="1" ht="29.1" customHeight="1" spans="1:4">
      <c r="A28" s="256" t="s">
        <v>1246</v>
      </c>
      <c r="B28" s="258">
        <v>1243</v>
      </c>
      <c r="C28" s="258"/>
      <c r="D28" s="254">
        <f t="shared" si="0"/>
        <v>-1</v>
      </c>
    </row>
    <row r="29" ht="29.1" customHeight="1" spans="1:5">
      <c r="A29" s="255" t="s">
        <v>89</v>
      </c>
      <c r="B29" s="258">
        <f>B30+B31+B32+B33+B36</f>
        <v>755332.547998</v>
      </c>
      <c r="C29" s="258">
        <f>C30+C31+C32+C33+C36</f>
        <v>611004.34</v>
      </c>
      <c r="D29" s="254"/>
      <c r="E29" s="280"/>
    </row>
    <row r="30" s="246" customFormat="1" ht="29.1" customHeight="1" spans="1:5">
      <c r="A30" s="275" t="s">
        <v>90</v>
      </c>
      <c r="B30" s="258">
        <v>357433.547998</v>
      </c>
      <c r="C30" s="258">
        <v>262369.34</v>
      </c>
      <c r="D30" s="254"/>
      <c r="E30" s="281"/>
    </row>
    <row r="31" s="246" customFormat="1" ht="29.1" customHeight="1" spans="1:5">
      <c r="A31" s="275" t="s">
        <v>1663</v>
      </c>
      <c r="B31" s="258">
        <v>22686</v>
      </c>
      <c r="C31" s="258">
        <v>5860</v>
      </c>
      <c r="D31" s="254"/>
      <c r="E31" s="281"/>
    </row>
    <row r="32" s="246" customFormat="1" ht="29.1" customHeight="1" spans="1:5">
      <c r="A32" s="275" t="s">
        <v>1664</v>
      </c>
      <c r="B32" s="258">
        <v>190598</v>
      </c>
      <c r="C32" s="258">
        <v>230000</v>
      </c>
      <c r="D32" s="254"/>
      <c r="E32" s="281"/>
    </row>
    <row r="33" s="246" customFormat="1" ht="29.1" customHeight="1" spans="1:5">
      <c r="A33" s="275" t="s">
        <v>1665</v>
      </c>
      <c r="B33" s="258">
        <v>97000</v>
      </c>
      <c r="C33" s="258">
        <v>32500</v>
      </c>
      <c r="D33" s="254"/>
      <c r="E33" s="281"/>
    </row>
    <row r="34" s="246" customFormat="1" ht="27.9" customHeight="1" spans="1:5">
      <c r="A34" s="259" t="s">
        <v>95</v>
      </c>
      <c r="B34" s="258">
        <v>29000</v>
      </c>
      <c r="C34" s="258"/>
      <c r="D34" s="254"/>
      <c r="E34" s="281"/>
    </row>
    <row r="35" s="246" customFormat="1" ht="27.9" customHeight="1" spans="1:5">
      <c r="A35" s="259" t="s">
        <v>96</v>
      </c>
      <c r="B35" s="258">
        <v>68000</v>
      </c>
      <c r="C35" s="258">
        <v>32500</v>
      </c>
      <c r="D35" s="254"/>
      <c r="E35" s="281"/>
    </row>
    <row r="36" s="246" customFormat="1" ht="29.1" customHeight="1" spans="1:5">
      <c r="A36" s="256" t="s">
        <v>1666</v>
      </c>
      <c r="B36" s="258">
        <v>87615</v>
      </c>
      <c r="C36" s="258">
        <v>80275</v>
      </c>
      <c r="D36" s="254"/>
      <c r="E36" s="281"/>
    </row>
    <row r="37" s="246" customFormat="1" ht="51" customHeight="1" spans="1:4">
      <c r="A37" s="260" t="s">
        <v>1667</v>
      </c>
      <c r="B37" s="260"/>
      <c r="C37" s="260"/>
      <c r="D37" s="260"/>
    </row>
  </sheetData>
  <mergeCells count="3">
    <mergeCell ref="A2:D2"/>
    <mergeCell ref="C3:D3"/>
    <mergeCell ref="A37:D37"/>
  </mergeCells>
  <printOptions horizontalCentered="1"/>
  <pageMargins left="1.00347222222222" right="1.00347222222222" top="1.37777777777778" bottom="1.14166666666667" header="0.590277777777778" footer="0.786805555555556"/>
  <pageSetup paperSize="9" scale="80" fitToHeight="0" orientation="portrait" blackAndWhite="1" errors="blank" horizont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tabColor rgb="FFFF0000"/>
    <pageSetUpPr fitToPage="1"/>
  </sheetPr>
  <dimension ref="A1:G40"/>
  <sheetViews>
    <sheetView zoomScale="85" zoomScaleNormal="85" topLeftCell="A15" workbookViewId="0">
      <selection activeCell="G35" sqref="G35"/>
    </sheetView>
  </sheetViews>
  <sheetFormatPr defaultColWidth="9" defaultRowHeight="13.5" outlineLevelCol="6"/>
  <cols>
    <col min="1" max="1" width="40.6666666666667" style="247" customWidth="1"/>
    <col min="2" max="2" width="19.2166666666667" style="247" hidden="1" customWidth="1"/>
    <col min="3" max="4" width="20.75" style="247" customWidth="1"/>
    <col min="5" max="5" width="11.3333333333333" style="247" customWidth="1"/>
    <col min="6" max="6" width="9" style="247"/>
    <col min="7" max="7" width="9.10833333333333" style="247"/>
    <col min="8" max="16375" width="9" style="247"/>
  </cols>
  <sheetData>
    <row r="1" ht="18" customHeight="1" spans="1:5">
      <c r="A1" s="171" t="s">
        <v>1668</v>
      </c>
      <c r="B1" s="171"/>
      <c r="C1" s="171"/>
      <c r="D1" s="171"/>
      <c r="E1" s="171"/>
    </row>
    <row r="2" ht="27" spans="1:5">
      <c r="A2" s="99" t="s">
        <v>1651</v>
      </c>
      <c r="B2" s="99"/>
      <c r="C2" s="99"/>
      <c r="D2" s="99"/>
      <c r="E2" s="99"/>
    </row>
    <row r="3" ht="21.9" customHeight="1" spans="1:5">
      <c r="A3" s="248"/>
      <c r="B3" s="196" t="s">
        <v>2</v>
      </c>
      <c r="C3" s="196"/>
      <c r="D3" s="249"/>
      <c r="E3" s="196"/>
    </row>
    <row r="4" ht="26.1" customHeight="1" spans="1:5">
      <c r="A4" s="250" t="s">
        <v>100</v>
      </c>
      <c r="B4" s="251" t="s">
        <v>5</v>
      </c>
      <c r="C4" s="251" t="s">
        <v>1669</v>
      </c>
      <c r="D4" s="251" t="s">
        <v>1652</v>
      </c>
      <c r="E4" s="252" t="s">
        <v>1653</v>
      </c>
    </row>
    <row r="5" ht="26.1" customHeight="1" spans="1:5">
      <c r="A5" s="253" t="s">
        <v>1654</v>
      </c>
      <c r="B5" s="278">
        <f>B6+B32</f>
        <v>1185163</v>
      </c>
      <c r="C5" s="258">
        <f>C6+C32</f>
        <v>1123839</v>
      </c>
      <c r="D5" s="258">
        <f>D6+D32</f>
        <v>1081604.0286</v>
      </c>
      <c r="E5" s="254"/>
    </row>
    <row r="6" ht="26.1" customHeight="1" spans="1:5">
      <c r="A6" s="255" t="s">
        <v>101</v>
      </c>
      <c r="B6" s="278">
        <f>SUM(B7:B31)</f>
        <v>1005629</v>
      </c>
      <c r="C6" s="258">
        <f>SUM(C7:C31)</f>
        <v>1020578</v>
      </c>
      <c r="D6" s="258">
        <f>SUM(D7:D31)</f>
        <v>1024861.0286</v>
      </c>
      <c r="E6" s="254">
        <f t="shared" ref="E6:E39" si="0">IFERROR(D6/C6-1,"")</f>
        <v>0.00419666953432252</v>
      </c>
    </row>
    <row r="7" s="246" customFormat="1" ht="24" customHeight="1" spans="1:5">
      <c r="A7" s="256" t="s">
        <v>102</v>
      </c>
      <c r="B7" s="143">
        <v>76734</v>
      </c>
      <c r="C7" s="258">
        <v>75015</v>
      </c>
      <c r="D7" s="258">
        <v>85505.280808</v>
      </c>
      <c r="E7" s="254">
        <f t="shared" si="0"/>
        <v>0.139842442284877</v>
      </c>
    </row>
    <row r="8" s="246" customFormat="1" ht="24" customHeight="1" spans="1:5">
      <c r="A8" s="256" t="s">
        <v>103</v>
      </c>
      <c r="B8" s="143"/>
      <c r="C8" s="258"/>
      <c r="D8" s="258"/>
      <c r="E8" s="254" t="str">
        <f t="shared" si="0"/>
        <v/>
      </c>
    </row>
    <row r="9" s="246" customFormat="1" ht="24" customHeight="1" spans="1:5">
      <c r="A9" s="256" t="s">
        <v>104</v>
      </c>
      <c r="B9" s="143">
        <v>747</v>
      </c>
      <c r="C9" s="258">
        <v>1454</v>
      </c>
      <c r="D9" s="258">
        <v>892.655052</v>
      </c>
      <c r="E9" s="254">
        <f t="shared" si="0"/>
        <v>-0.38606942778542</v>
      </c>
    </row>
    <row r="10" s="246" customFormat="1" ht="24" customHeight="1" spans="1:5">
      <c r="A10" s="256" t="s">
        <v>105</v>
      </c>
      <c r="B10" s="143">
        <v>33454</v>
      </c>
      <c r="C10" s="258">
        <v>32845</v>
      </c>
      <c r="D10" s="258">
        <v>35288.906754</v>
      </c>
      <c r="E10" s="254">
        <f t="shared" si="0"/>
        <v>0.0744072691124982</v>
      </c>
    </row>
    <row r="11" s="246" customFormat="1" ht="24" customHeight="1" spans="1:5">
      <c r="A11" s="256" t="s">
        <v>106</v>
      </c>
      <c r="B11" s="143">
        <v>173027</v>
      </c>
      <c r="C11" s="258">
        <v>177000</v>
      </c>
      <c r="D11" s="258">
        <v>183412.919361</v>
      </c>
      <c r="E11" s="254">
        <f t="shared" si="0"/>
        <v>0.0362311828305084</v>
      </c>
    </row>
    <row r="12" s="246" customFormat="1" ht="24" customHeight="1" spans="1:5">
      <c r="A12" s="256" t="s">
        <v>107</v>
      </c>
      <c r="B12" s="143">
        <v>12972</v>
      </c>
      <c r="C12" s="258">
        <v>12800</v>
      </c>
      <c r="D12" s="258">
        <v>14922.813604</v>
      </c>
      <c r="E12" s="254">
        <f t="shared" si="0"/>
        <v>0.1658448128125</v>
      </c>
    </row>
    <row r="13" s="246" customFormat="1" ht="24" customHeight="1" spans="1:5">
      <c r="A13" s="256" t="s">
        <v>108</v>
      </c>
      <c r="B13" s="143">
        <v>21270</v>
      </c>
      <c r="C13" s="258">
        <v>25924</v>
      </c>
      <c r="D13" s="258">
        <v>21293.524369</v>
      </c>
      <c r="E13" s="254">
        <f t="shared" si="0"/>
        <v>-0.178617328768709</v>
      </c>
    </row>
    <row r="14" s="246" customFormat="1" ht="24" customHeight="1" spans="1:5">
      <c r="A14" s="256" t="s">
        <v>109</v>
      </c>
      <c r="B14" s="143">
        <v>119350</v>
      </c>
      <c r="C14" s="258">
        <v>135806</v>
      </c>
      <c r="D14" s="258">
        <v>147736.259874</v>
      </c>
      <c r="E14" s="254">
        <f t="shared" si="0"/>
        <v>0.0878478113927221</v>
      </c>
    </row>
    <row r="15" s="246" customFormat="1" ht="24" customHeight="1" spans="1:5">
      <c r="A15" s="256" t="s">
        <v>110</v>
      </c>
      <c r="B15" s="143">
        <v>92622</v>
      </c>
      <c r="C15" s="258">
        <v>67359</v>
      </c>
      <c r="D15" s="258">
        <f>72669.086423+45</f>
        <v>72714.086423</v>
      </c>
      <c r="E15" s="254">
        <f t="shared" si="0"/>
        <v>0.0795006817648718</v>
      </c>
    </row>
    <row r="16" s="246" customFormat="1" ht="24" customHeight="1" spans="1:5">
      <c r="A16" s="256" t="s">
        <v>111</v>
      </c>
      <c r="B16" s="143">
        <v>59400</v>
      </c>
      <c r="C16" s="258">
        <v>59846</v>
      </c>
      <c r="D16" s="258">
        <v>60021.464369</v>
      </c>
      <c r="E16" s="254">
        <f t="shared" si="0"/>
        <v>0.00293193144069792</v>
      </c>
    </row>
    <row r="17" s="246" customFormat="1" ht="24" customHeight="1" spans="1:5">
      <c r="A17" s="256" t="s">
        <v>112</v>
      </c>
      <c r="B17" s="143">
        <v>177072</v>
      </c>
      <c r="C17" s="258">
        <v>127812</v>
      </c>
      <c r="D17" s="258">
        <v>71974.22766</v>
      </c>
      <c r="E17" s="254">
        <f t="shared" si="0"/>
        <v>-0.43687425546897</v>
      </c>
    </row>
    <row r="18" s="246" customFormat="1" ht="24" customHeight="1" spans="1:5">
      <c r="A18" s="256" t="s">
        <v>113</v>
      </c>
      <c r="B18" s="143">
        <v>117445</v>
      </c>
      <c r="C18" s="258">
        <v>133605</v>
      </c>
      <c r="D18" s="258">
        <v>124058.473718</v>
      </c>
      <c r="E18" s="254">
        <f t="shared" si="0"/>
        <v>-0.0714533608921821</v>
      </c>
    </row>
    <row r="19" s="246" customFormat="1" ht="24" customHeight="1" spans="1:5">
      <c r="A19" s="256" t="s">
        <v>114</v>
      </c>
      <c r="B19" s="143">
        <v>42946</v>
      </c>
      <c r="C19" s="258">
        <v>48850</v>
      </c>
      <c r="D19" s="258">
        <v>49825.123329</v>
      </c>
      <c r="E19" s="254">
        <f t="shared" si="0"/>
        <v>0.0199615829887412</v>
      </c>
    </row>
    <row r="20" s="246" customFormat="1" ht="24" customHeight="1" spans="1:5">
      <c r="A20" s="256" t="s">
        <v>115</v>
      </c>
      <c r="B20" s="143">
        <v>4309</v>
      </c>
      <c r="C20" s="258">
        <v>23500</v>
      </c>
      <c r="D20" s="258">
        <v>22918.89</v>
      </c>
      <c r="E20" s="254">
        <f t="shared" si="0"/>
        <v>-0.024728085106383</v>
      </c>
    </row>
    <row r="21" s="246" customFormat="1" ht="24" customHeight="1" spans="1:5">
      <c r="A21" s="256" t="s">
        <v>116</v>
      </c>
      <c r="B21" s="143">
        <v>1074</v>
      </c>
      <c r="C21" s="258">
        <v>1800</v>
      </c>
      <c r="D21" s="258">
        <v>3506.946563</v>
      </c>
      <c r="E21" s="254">
        <f t="shared" si="0"/>
        <v>0.948303646111111</v>
      </c>
    </row>
    <row r="22" s="246" customFormat="1" ht="24" customHeight="1" spans="1:5">
      <c r="A22" s="256" t="s">
        <v>117</v>
      </c>
      <c r="B22" s="143"/>
      <c r="C22" s="258"/>
      <c r="D22" s="258"/>
      <c r="E22" s="254" t="str">
        <f t="shared" si="0"/>
        <v/>
      </c>
    </row>
    <row r="23" s="246" customFormat="1" ht="24" customHeight="1" spans="1:5">
      <c r="A23" s="213" t="s">
        <v>118</v>
      </c>
      <c r="B23" s="143"/>
      <c r="C23" s="258"/>
      <c r="D23" s="258"/>
      <c r="E23" s="254" t="str">
        <f t="shared" si="0"/>
        <v/>
      </c>
    </row>
    <row r="24" s="246" customFormat="1" ht="24" customHeight="1" spans="1:5">
      <c r="A24" s="256" t="s">
        <v>119</v>
      </c>
      <c r="B24" s="143">
        <v>1502</v>
      </c>
      <c r="C24" s="258">
        <v>2313</v>
      </c>
      <c r="D24" s="258">
        <v>1599.918923</v>
      </c>
      <c r="E24" s="254">
        <f t="shared" si="0"/>
        <v>-0.308292726761781</v>
      </c>
    </row>
    <row r="25" s="246" customFormat="1" ht="24" customHeight="1" spans="1:5">
      <c r="A25" s="256" t="s">
        <v>120</v>
      </c>
      <c r="B25" s="143">
        <v>41850</v>
      </c>
      <c r="C25" s="258">
        <v>41925</v>
      </c>
      <c r="D25" s="258">
        <v>36526.798474</v>
      </c>
      <c r="E25" s="254">
        <f t="shared" si="0"/>
        <v>-0.128758533714967</v>
      </c>
    </row>
    <row r="26" s="246" customFormat="1" ht="24" customHeight="1" spans="1:5">
      <c r="A26" s="256" t="s">
        <v>121</v>
      </c>
      <c r="B26" s="143">
        <v>52</v>
      </c>
      <c r="C26" s="258">
        <v>816</v>
      </c>
      <c r="D26" s="258"/>
      <c r="E26" s="254">
        <f t="shared" si="0"/>
        <v>-1</v>
      </c>
    </row>
    <row r="27" s="246" customFormat="1" ht="24" customHeight="1" spans="1:5">
      <c r="A27" s="256" t="s">
        <v>122</v>
      </c>
      <c r="B27" s="143">
        <v>9548</v>
      </c>
      <c r="C27" s="258">
        <v>10410</v>
      </c>
      <c r="D27" s="258">
        <v>19055.129122</v>
      </c>
      <c r="E27" s="254">
        <f t="shared" si="0"/>
        <v>0.830463892603266</v>
      </c>
    </row>
    <row r="28" s="246" customFormat="1" ht="24" customHeight="1" spans="1:5">
      <c r="A28" s="256" t="s">
        <v>123</v>
      </c>
      <c r="B28" s="143"/>
      <c r="C28" s="258">
        <v>15000</v>
      </c>
      <c r="D28" s="258">
        <v>15000</v>
      </c>
      <c r="E28" s="254">
        <f t="shared" si="0"/>
        <v>0</v>
      </c>
    </row>
    <row r="29" s="246" customFormat="1" ht="24" customHeight="1" spans="1:5">
      <c r="A29" s="256" t="s">
        <v>124</v>
      </c>
      <c r="B29" s="143">
        <v>421</v>
      </c>
      <c r="C29" s="258">
        <v>6664</v>
      </c>
      <c r="D29" s="258">
        <f>38821.993897-45</f>
        <v>38776.993897</v>
      </c>
      <c r="E29" s="254">
        <f t="shared" si="0"/>
        <v>4.81887663520408</v>
      </c>
    </row>
    <row r="30" s="246" customFormat="1" ht="24" customHeight="1" spans="1:5">
      <c r="A30" s="256" t="s">
        <v>125</v>
      </c>
      <c r="B30" s="143">
        <v>19830</v>
      </c>
      <c r="C30" s="258">
        <v>19830</v>
      </c>
      <c r="D30" s="258">
        <v>19828</v>
      </c>
      <c r="E30" s="254">
        <f t="shared" si="0"/>
        <v>-0.000100857286938982</v>
      </c>
    </row>
    <row r="31" s="246" customFormat="1" ht="24" customHeight="1" spans="1:7">
      <c r="A31" s="256" t="s">
        <v>126</v>
      </c>
      <c r="B31" s="143">
        <v>4</v>
      </c>
      <c r="C31" s="258">
        <v>4</v>
      </c>
      <c r="D31" s="258">
        <v>2.6163</v>
      </c>
      <c r="E31" s="254">
        <f t="shared" si="0"/>
        <v>-0.345925</v>
      </c>
      <c r="G31" s="247"/>
    </row>
    <row r="32" ht="26.1" customHeight="1" spans="1:7">
      <c r="A32" s="255" t="s">
        <v>127</v>
      </c>
      <c r="B32" s="143">
        <f>B33+B34+B38+B39</f>
        <v>179534</v>
      </c>
      <c r="C32" s="258">
        <f>C33+C34+C38+C39</f>
        <v>103261</v>
      </c>
      <c r="D32" s="258">
        <f>D33+D34+D38+D39</f>
        <v>56743</v>
      </c>
      <c r="E32" s="254"/>
      <c r="G32" s="246"/>
    </row>
    <row r="33" s="246" customFormat="1" ht="26.1" customHeight="1" spans="1:5">
      <c r="A33" s="256" t="s">
        <v>128</v>
      </c>
      <c r="B33" s="143">
        <v>25395</v>
      </c>
      <c r="C33" s="258">
        <v>35257</v>
      </c>
      <c r="D33" s="258">
        <v>24243</v>
      </c>
      <c r="E33" s="254"/>
    </row>
    <row r="34" s="246" customFormat="1" ht="23.1" customHeight="1" spans="1:5">
      <c r="A34" s="256" t="s">
        <v>1670</v>
      </c>
      <c r="B34" s="143">
        <v>68004</v>
      </c>
      <c r="C34" s="258">
        <v>68004</v>
      </c>
      <c r="D34" s="258">
        <v>32500</v>
      </c>
      <c r="E34" s="254"/>
    </row>
    <row r="35" s="246" customFormat="1" ht="45" customHeight="1" spans="1:5">
      <c r="A35" s="257" t="s">
        <v>131</v>
      </c>
      <c r="B35" s="143">
        <v>68000</v>
      </c>
      <c r="C35" s="258">
        <v>68000</v>
      </c>
      <c r="D35" s="258">
        <v>32500</v>
      </c>
      <c r="E35" s="254"/>
    </row>
    <row r="36" s="246" customFormat="1" ht="23.1" customHeight="1" spans="1:5">
      <c r="A36" s="259" t="s">
        <v>132</v>
      </c>
      <c r="B36" s="143"/>
      <c r="C36" s="258"/>
      <c r="D36" s="258"/>
      <c r="E36" s="254"/>
    </row>
    <row r="37" s="246" customFormat="1" ht="45" customHeight="1" spans="1:5">
      <c r="A37" s="259" t="s">
        <v>133</v>
      </c>
      <c r="B37" s="143">
        <v>4</v>
      </c>
      <c r="C37" s="258">
        <v>4</v>
      </c>
      <c r="D37" s="258"/>
      <c r="E37" s="254"/>
    </row>
    <row r="38" s="246" customFormat="1" ht="23.1" customHeight="1" spans="1:5">
      <c r="A38" s="256" t="s">
        <v>1671</v>
      </c>
      <c r="B38" s="143">
        <v>5860</v>
      </c>
      <c r="C38" s="258"/>
      <c r="D38" s="258"/>
      <c r="E38" s="254"/>
    </row>
    <row r="39" s="246" customFormat="1" ht="23.1" customHeight="1" spans="1:5">
      <c r="A39" s="256" t="s">
        <v>1369</v>
      </c>
      <c r="B39" s="143">
        <v>80275</v>
      </c>
      <c r="C39" s="143"/>
      <c r="D39" s="279"/>
      <c r="E39" s="254" t="str">
        <f>IFERROR(D39/C39-1,"")</f>
        <v/>
      </c>
    </row>
    <row r="40" s="246" customFormat="1" ht="53.25" customHeight="1" spans="1:7">
      <c r="A40" s="260" t="s">
        <v>1667</v>
      </c>
      <c r="B40" s="260"/>
      <c r="C40" s="260"/>
      <c r="D40" s="260"/>
      <c r="E40" s="260"/>
      <c r="G40" s="247"/>
    </row>
  </sheetData>
  <mergeCells count="3">
    <mergeCell ref="A2:E2"/>
    <mergeCell ref="B3:E3"/>
    <mergeCell ref="A40:E40"/>
  </mergeCells>
  <printOptions horizontalCentered="1"/>
  <pageMargins left="1.00347222222222" right="1.00347222222222" top="1.37777777777778" bottom="1.14166666666667" header="0.590277777777778" footer="0.786805555555556"/>
  <pageSetup paperSize="9" scale="87" fitToHeight="0" orientation="portrait" blackAndWhite="1" errors="blank" horizont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H38"/>
  <sheetViews>
    <sheetView topLeftCell="A24" workbookViewId="0">
      <selection activeCell="I21" sqref="I21"/>
    </sheetView>
  </sheetViews>
  <sheetFormatPr defaultColWidth="9" defaultRowHeight="13.5" outlineLevelCol="7"/>
  <cols>
    <col min="1" max="1" width="41" style="247" customWidth="1"/>
    <col min="2" max="2" width="19.2166666666667" style="247" hidden="1" customWidth="1"/>
    <col min="3" max="3" width="20.625" style="247" customWidth="1"/>
    <col min="4" max="4" width="20.625" style="261" customWidth="1"/>
    <col min="5" max="5" width="11.3333333333333" style="262" customWidth="1"/>
    <col min="6" max="6" width="9" style="247"/>
    <col min="7" max="7" width="23.1083333333333" style="247" customWidth="1"/>
    <col min="8" max="8" width="12.6666666666667" style="247"/>
    <col min="9" max="16384" width="9" style="247"/>
  </cols>
  <sheetData>
    <row r="1" ht="18" customHeight="1" spans="1:5">
      <c r="A1" s="171" t="s">
        <v>1672</v>
      </c>
      <c r="B1" s="171"/>
      <c r="C1" s="171"/>
      <c r="D1" s="171"/>
      <c r="E1" s="171"/>
    </row>
    <row r="2" ht="27" spans="1:5">
      <c r="A2" s="99" t="s">
        <v>1673</v>
      </c>
      <c r="B2" s="99"/>
      <c r="C2" s="99"/>
      <c r="D2" s="99"/>
      <c r="E2" s="99"/>
    </row>
    <row r="3" ht="18" customHeight="1" spans="1:5">
      <c r="A3" s="263"/>
      <c r="B3" s="264"/>
      <c r="C3" s="264"/>
      <c r="D3" s="196" t="s">
        <v>2</v>
      </c>
      <c r="E3" s="196"/>
    </row>
    <row r="4" ht="26.1" customHeight="1" spans="1:7">
      <c r="A4" s="250" t="s">
        <v>3</v>
      </c>
      <c r="B4" s="250" t="s">
        <v>1669</v>
      </c>
      <c r="C4" s="250" t="s">
        <v>5</v>
      </c>
      <c r="D4" s="251" t="s">
        <v>1652</v>
      </c>
      <c r="E4" s="265" t="s">
        <v>1653</v>
      </c>
      <c r="G4" s="266"/>
    </row>
    <row r="5" ht="22.5" customHeight="1" spans="1:5">
      <c r="A5" s="253" t="s">
        <v>1654</v>
      </c>
      <c r="B5" s="258">
        <f>B6+B29</f>
        <v>1123497</v>
      </c>
      <c r="C5" s="267">
        <f>C6+C29</f>
        <v>1184820.547998</v>
      </c>
      <c r="D5" s="267">
        <f>D6+D29</f>
        <v>1081262.34</v>
      </c>
      <c r="E5" s="268"/>
    </row>
    <row r="6" ht="27" customHeight="1" spans="1:8">
      <c r="A6" s="255" t="s">
        <v>68</v>
      </c>
      <c r="B6" s="258">
        <f>B7+B21</f>
        <v>477099</v>
      </c>
      <c r="C6" s="267">
        <f>C7+C21</f>
        <v>429009</v>
      </c>
      <c r="D6" s="267">
        <f>D7+D21</f>
        <v>469779</v>
      </c>
      <c r="E6" s="268">
        <f>D6/C6-1</f>
        <v>0.0950329713362656</v>
      </c>
      <c r="H6" s="269"/>
    </row>
    <row r="7" s="246" customFormat="1" ht="27" customHeight="1" spans="1:8">
      <c r="A7" s="256" t="s">
        <v>69</v>
      </c>
      <c r="B7" s="258">
        <v>184699</v>
      </c>
      <c r="C7" s="267">
        <f>SUM(C8:C19)</f>
        <v>140284</v>
      </c>
      <c r="D7" s="267">
        <f>SUM(D8:D20)</f>
        <v>177779</v>
      </c>
      <c r="E7" s="254">
        <f>D7/C7-1</f>
        <v>0.267279233554789</v>
      </c>
      <c r="H7" s="269"/>
    </row>
    <row r="8" s="246" customFormat="1" ht="27" customHeight="1" spans="1:8">
      <c r="A8" s="270" t="s">
        <v>9</v>
      </c>
      <c r="B8" s="143">
        <v>54000</v>
      </c>
      <c r="C8" s="267">
        <v>19485</v>
      </c>
      <c r="D8" s="267">
        <v>43700</v>
      </c>
      <c r="E8" s="254">
        <f t="shared" ref="E8:E37" si="0">D8/C8-1</f>
        <v>1.24275083397485</v>
      </c>
      <c r="H8" s="269"/>
    </row>
    <row r="9" s="246" customFormat="1" ht="27" customHeight="1" spans="1:8">
      <c r="A9" s="270" t="s">
        <v>10</v>
      </c>
      <c r="B9" s="143">
        <v>14300</v>
      </c>
      <c r="C9" s="267">
        <v>12025</v>
      </c>
      <c r="D9" s="267">
        <v>14500</v>
      </c>
      <c r="E9" s="254">
        <f t="shared" si="0"/>
        <v>0.205821205821206</v>
      </c>
      <c r="H9" s="269"/>
    </row>
    <row r="10" s="246" customFormat="1" ht="27" customHeight="1" spans="1:8">
      <c r="A10" s="270" t="s">
        <v>11</v>
      </c>
      <c r="B10" s="143">
        <v>4000</v>
      </c>
      <c r="C10" s="267">
        <v>3147</v>
      </c>
      <c r="D10" s="267">
        <v>3200</v>
      </c>
      <c r="E10" s="254">
        <f t="shared" si="0"/>
        <v>0.0168414362885287</v>
      </c>
      <c r="H10" s="269"/>
    </row>
    <row r="11" s="246" customFormat="1" ht="27" customHeight="1" spans="1:8">
      <c r="A11" s="270" t="s">
        <v>12</v>
      </c>
      <c r="B11" s="143">
        <v>1400</v>
      </c>
      <c r="C11" s="267">
        <v>1163</v>
      </c>
      <c r="D11" s="267">
        <v>1200</v>
      </c>
      <c r="E11" s="254">
        <f t="shared" si="0"/>
        <v>0.0318142734307825</v>
      </c>
      <c r="H11" s="269"/>
    </row>
    <row r="12" s="246" customFormat="1" ht="27" customHeight="1" spans="1:8">
      <c r="A12" s="270" t="s">
        <v>13</v>
      </c>
      <c r="B12" s="143">
        <v>12000</v>
      </c>
      <c r="C12" s="267">
        <v>8852</v>
      </c>
      <c r="D12" s="267">
        <v>9500</v>
      </c>
      <c r="E12" s="254">
        <f t="shared" si="0"/>
        <v>0.0732037957523723</v>
      </c>
      <c r="H12" s="269"/>
    </row>
    <row r="13" s="246" customFormat="1" ht="27" customHeight="1" spans="1:8">
      <c r="A13" s="270" t="s">
        <v>14</v>
      </c>
      <c r="B13" s="143">
        <v>12000</v>
      </c>
      <c r="C13" s="267">
        <v>10857</v>
      </c>
      <c r="D13" s="267">
        <v>12700</v>
      </c>
      <c r="E13" s="254">
        <f t="shared" si="0"/>
        <v>0.169752233582021</v>
      </c>
      <c r="H13" s="269"/>
    </row>
    <row r="14" s="246" customFormat="1" ht="27" customHeight="1" spans="1:8">
      <c r="A14" s="270" t="s">
        <v>15</v>
      </c>
      <c r="B14" s="143">
        <v>5200</v>
      </c>
      <c r="C14" s="267">
        <v>3295</v>
      </c>
      <c r="D14" s="267">
        <v>3350</v>
      </c>
      <c r="E14" s="254">
        <f t="shared" si="0"/>
        <v>0.0166919575113809</v>
      </c>
      <c r="H14" s="269"/>
    </row>
    <row r="15" s="246" customFormat="1" ht="27" customHeight="1" spans="1:8">
      <c r="A15" s="270" t="s">
        <v>16</v>
      </c>
      <c r="B15" s="143">
        <v>48000</v>
      </c>
      <c r="C15" s="267">
        <v>35476</v>
      </c>
      <c r="D15" s="267">
        <v>30000</v>
      </c>
      <c r="E15" s="254">
        <f t="shared" si="0"/>
        <v>-0.154357875746984</v>
      </c>
      <c r="H15" s="269"/>
    </row>
    <row r="16" s="246" customFormat="1" ht="27" customHeight="1" spans="1:8">
      <c r="A16" s="270" t="s">
        <v>17</v>
      </c>
      <c r="B16" s="143">
        <v>5500</v>
      </c>
      <c r="C16" s="267">
        <v>13483</v>
      </c>
      <c r="D16" s="267">
        <v>14000</v>
      </c>
      <c r="E16" s="254">
        <f t="shared" si="0"/>
        <v>0.0383445820663058</v>
      </c>
      <c r="H16" s="269"/>
    </row>
    <row r="17" s="246" customFormat="1" ht="27" customHeight="1" spans="1:8">
      <c r="A17" s="270" t="s">
        <v>18</v>
      </c>
      <c r="B17" s="143">
        <v>2216</v>
      </c>
      <c r="C17" s="267">
        <f>9569-821</f>
        <v>8748</v>
      </c>
      <c r="D17" s="267">
        <v>8979</v>
      </c>
      <c r="E17" s="254">
        <f t="shared" si="0"/>
        <v>0.0264060356652949</v>
      </c>
      <c r="H17" s="269"/>
    </row>
    <row r="18" s="246" customFormat="1" ht="27" customHeight="1" spans="1:8">
      <c r="A18" s="270" t="s">
        <v>19</v>
      </c>
      <c r="B18" s="143">
        <v>25963</v>
      </c>
      <c r="C18" s="267">
        <v>23627</v>
      </c>
      <c r="D18" s="267">
        <v>36500</v>
      </c>
      <c r="E18" s="254">
        <f t="shared" si="0"/>
        <v>0.544842764633682</v>
      </c>
      <c r="H18" s="269"/>
    </row>
    <row r="19" s="246" customFormat="1" ht="27" customHeight="1" spans="1:8">
      <c r="A19" s="270" t="s">
        <v>1655</v>
      </c>
      <c r="B19" s="143">
        <v>120</v>
      </c>
      <c r="C19" s="267">
        <v>126</v>
      </c>
      <c r="D19" s="267">
        <v>150</v>
      </c>
      <c r="E19" s="254">
        <f t="shared" si="0"/>
        <v>0.19047619047619</v>
      </c>
      <c r="H19" s="269"/>
    </row>
    <row r="20" s="246" customFormat="1" ht="27" customHeight="1" spans="1:8">
      <c r="A20" s="270" t="s">
        <v>1656</v>
      </c>
      <c r="B20" s="143"/>
      <c r="C20" s="267"/>
      <c r="D20" s="267"/>
      <c r="E20" s="254"/>
      <c r="H20" s="269"/>
    </row>
    <row r="21" s="246" customFormat="1" ht="27" customHeight="1" spans="1:8">
      <c r="A21" s="256" t="s">
        <v>81</v>
      </c>
      <c r="B21" s="258">
        <v>292400</v>
      </c>
      <c r="C21" s="267">
        <v>288725</v>
      </c>
      <c r="D21" s="267">
        <v>292000</v>
      </c>
      <c r="E21" s="254">
        <f t="shared" si="0"/>
        <v>0.0113429734176118</v>
      </c>
      <c r="H21" s="269"/>
    </row>
    <row r="22" s="246" customFormat="1" ht="27" customHeight="1" spans="1:8">
      <c r="A22" s="256" t="s">
        <v>1674</v>
      </c>
      <c r="B22" s="143">
        <v>8000</v>
      </c>
      <c r="C22" s="267">
        <v>5682</v>
      </c>
      <c r="D22" s="267">
        <v>6000</v>
      </c>
      <c r="E22" s="254">
        <f t="shared" si="0"/>
        <v>0.0559662090813093</v>
      </c>
      <c r="H22" s="269"/>
    </row>
    <row r="23" s="246" customFormat="1" ht="27" customHeight="1" spans="1:8">
      <c r="A23" s="256" t="s">
        <v>1675</v>
      </c>
      <c r="B23" s="143">
        <v>24000</v>
      </c>
      <c r="C23" s="267">
        <v>18533</v>
      </c>
      <c r="D23" s="267">
        <v>23300</v>
      </c>
      <c r="E23" s="254">
        <f t="shared" si="0"/>
        <v>0.257216856418281</v>
      </c>
      <c r="H23" s="269"/>
    </row>
    <row r="24" s="246" customFormat="1" ht="27" customHeight="1" spans="1:8">
      <c r="A24" s="256" t="s">
        <v>1676</v>
      </c>
      <c r="B24" s="143">
        <v>6400</v>
      </c>
      <c r="C24" s="267">
        <v>5784</v>
      </c>
      <c r="D24" s="267">
        <v>6500</v>
      </c>
      <c r="E24" s="254">
        <f t="shared" si="0"/>
        <v>0.123789764868603</v>
      </c>
      <c r="H24" s="269"/>
    </row>
    <row r="25" s="246" customFormat="1" ht="42" customHeight="1" spans="1:8">
      <c r="A25" s="257" t="s">
        <v>1677</v>
      </c>
      <c r="B25" s="143">
        <v>248000</v>
      </c>
      <c r="C25" s="267">
        <v>256650</v>
      </c>
      <c r="D25" s="267">
        <v>255400</v>
      </c>
      <c r="E25" s="254">
        <f t="shared" si="0"/>
        <v>-0.0048704461328658</v>
      </c>
      <c r="H25" s="269"/>
    </row>
    <row r="26" s="246" customFormat="1" ht="27" customHeight="1" spans="1:8">
      <c r="A26" s="271" t="s">
        <v>1678</v>
      </c>
      <c r="B26" s="272"/>
      <c r="C26" s="267"/>
      <c r="D26" s="267"/>
      <c r="E26" s="268"/>
      <c r="H26" s="269"/>
    </row>
    <row r="27" s="246" customFormat="1" ht="27" customHeight="1" spans="1:8">
      <c r="A27" s="273" t="s">
        <v>1679</v>
      </c>
      <c r="B27" s="272">
        <v>1000</v>
      </c>
      <c r="C27" s="267">
        <v>833</v>
      </c>
      <c r="D27" s="267">
        <v>800</v>
      </c>
      <c r="E27" s="268">
        <f t="shared" si="0"/>
        <v>-0.0396158463385354</v>
      </c>
      <c r="H27" s="269"/>
    </row>
    <row r="28" s="246" customFormat="1" ht="27" customHeight="1" spans="1:8">
      <c r="A28" s="256" t="s">
        <v>1680</v>
      </c>
      <c r="B28" s="272">
        <v>5000</v>
      </c>
      <c r="C28" s="267">
        <v>1243</v>
      </c>
      <c r="D28" s="267"/>
      <c r="E28" s="268">
        <f t="shared" si="0"/>
        <v>-1</v>
      </c>
      <c r="H28" s="269"/>
    </row>
    <row r="29" ht="26.1" customHeight="1" spans="1:8">
      <c r="A29" s="255" t="s">
        <v>89</v>
      </c>
      <c r="B29" s="274">
        <f>SUM(B30:B34)+B37</f>
        <v>646398</v>
      </c>
      <c r="C29" s="267">
        <f>C30+C31+C32+C33+C34+C37</f>
        <v>755811.547998</v>
      </c>
      <c r="D29" s="267">
        <f>D30+D31+D32+D33+D34+D37</f>
        <v>611483.34</v>
      </c>
      <c r="E29" s="268"/>
      <c r="H29" s="269"/>
    </row>
    <row r="30" s="246" customFormat="1" ht="27" customHeight="1" spans="1:8">
      <c r="A30" s="275" t="s">
        <v>90</v>
      </c>
      <c r="B30" s="276">
        <v>247610</v>
      </c>
      <c r="C30" s="267">
        <v>357433.547998</v>
      </c>
      <c r="D30" s="267">
        <v>262369.34</v>
      </c>
      <c r="E30" s="268"/>
      <c r="G30" s="269"/>
      <c r="H30" s="269"/>
    </row>
    <row r="31" s="246" customFormat="1" ht="27" customHeight="1" spans="1:8">
      <c r="A31" s="275" t="s">
        <v>91</v>
      </c>
      <c r="B31" s="276">
        <v>487</v>
      </c>
      <c r="C31" s="267">
        <v>487</v>
      </c>
      <c r="D31" s="267">
        <v>487</v>
      </c>
      <c r="E31" s="268"/>
      <c r="H31" s="269"/>
    </row>
    <row r="32" s="246" customFormat="1" ht="27" customHeight="1" spans="1:8">
      <c r="A32" s="275" t="s">
        <v>92</v>
      </c>
      <c r="B32" s="276">
        <v>22686</v>
      </c>
      <c r="C32" s="267">
        <v>22686</v>
      </c>
      <c r="D32" s="267">
        <v>5860</v>
      </c>
      <c r="E32" s="268"/>
      <c r="H32" s="269"/>
    </row>
    <row r="33" s="246" customFormat="1" ht="27" customHeight="1" spans="1:8">
      <c r="A33" s="275" t="s">
        <v>93</v>
      </c>
      <c r="B33" s="276">
        <v>220000</v>
      </c>
      <c r="C33" s="267">
        <v>190598</v>
      </c>
      <c r="D33" s="267">
        <v>230000</v>
      </c>
      <c r="E33" s="268"/>
      <c r="H33" s="269"/>
    </row>
    <row r="34" s="246" customFormat="1" ht="27" customHeight="1" spans="1:8">
      <c r="A34" s="275" t="s">
        <v>94</v>
      </c>
      <c r="B34" s="276">
        <v>68000</v>
      </c>
      <c r="C34" s="267">
        <v>97000</v>
      </c>
      <c r="D34" s="267">
        <v>32500</v>
      </c>
      <c r="E34" s="268"/>
      <c r="H34" s="269"/>
    </row>
    <row r="35" s="246" customFormat="1" ht="39" customHeight="1" spans="1:8">
      <c r="A35" s="259" t="s">
        <v>95</v>
      </c>
      <c r="B35" s="276"/>
      <c r="C35" s="267">
        <v>29000</v>
      </c>
      <c r="D35" s="267"/>
      <c r="E35" s="268"/>
      <c r="H35" s="269"/>
    </row>
    <row r="36" s="246" customFormat="1" ht="39.9" customHeight="1" spans="1:8">
      <c r="A36" s="259" t="s">
        <v>96</v>
      </c>
      <c r="B36" s="276">
        <v>68000</v>
      </c>
      <c r="C36" s="267">
        <v>68000</v>
      </c>
      <c r="D36" s="267">
        <v>32500</v>
      </c>
      <c r="E36" s="268"/>
      <c r="H36" s="269"/>
    </row>
    <row r="37" s="246" customFormat="1" ht="27.9" customHeight="1" spans="1:8">
      <c r="A37" s="256" t="s">
        <v>97</v>
      </c>
      <c r="B37" s="276">
        <v>87615</v>
      </c>
      <c r="C37" s="267">
        <v>87607</v>
      </c>
      <c r="D37" s="277">
        <v>80267</v>
      </c>
      <c r="E37" s="268"/>
      <c r="H37" s="269"/>
    </row>
    <row r="38" s="246" customFormat="1" ht="71.25" customHeight="1" spans="1:5">
      <c r="A38" s="260" t="s">
        <v>1667</v>
      </c>
      <c r="B38" s="260"/>
      <c r="C38" s="260"/>
      <c r="D38" s="260"/>
      <c r="E38" s="260"/>
    </row>
  </sheetData>
  <mergeCells count="3">
    <mergeCell ref="A2:E2"/>
    <mergeCell ref="D3:E3"/>
    <mergeCell ref="A38:E38"/>
  </mergeCells>
  <printOptions horizontalCentered="1"/>
  <pageMargins left="1.00347222222222" right="1.00347222222222" top="1.37777777777778" bottom="1.14166666666667" header="0.590277777777778" footer="0.786805555555556"/>
  <pageSetup paperSize="9" scale="87" fitToHeight="0" orientation="portrait" blackAndWhite="1" errors="blank" horizont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D41"/>
  <sheetViews>
    <sheetView topLeftCell="A24" workbookViewId="0">
      <selection activeCell="C15" sqref="C15"/>
    </sheetView>
  </sheetViews>
  <sheetFormatPr defaultColWidth="9" defaultRowHeight="13.5" outlineLevelCol="3"/>
  <cols>
    <col min="1" max="1" width="41.2166666666667" style="247" customWidth="1"/>
    <col min="2" max="2" width="20" style="247" customWidth="1"/>
    <col min="3" max="3" width="19.8833333333333" style="247" customWidth="1"/>
    <col min="4" max="4" width="11.3333333333333" style="247" customWidth="1"/>
    <col min="5" max="16367" width="9" style="247"/>
  </cols>
  <sheetData>
    <row r="1" ht="18" customHeight="1" spans="1:4">
      <c r="A1" s="171" t="s">
        <v>1681</v>
      </c>
      <c r="B1" s="171"/>
      <c r="C1" s="171"/>
      <c r="D1" s="171"/>
    </row>
    <row r="2" ht="27" spans="1:4">
      <c r="A2" s="99" t="s">
        <v>1673</v>
      </c>
      <c r="B2" s="99"/>
      <c r="C2" s="99"/>
      <c r="D2" s="99"/>
    </row>
    <row r="3" ht="18" customHeight="1" spans="1:4">
      <c r="A3" s="248"/>
      <c r="B3" s="196" t="s">
        <v>2</v>
      </c>
      <c r="C3" s="249"/>
      <c r="D3" s="196"/>
    </row>
    <row r="4" ht="24" customHeight="1" spans="1:4">
      <c r="A4" s="250" t="s">
        <v>100</v>
      </c>
      <c r="B4" s="251" t="s">
        <v>1669</v>
      </c>
      <c r="C4" s="251" t="s">
        <v>1652</v>
      </c>
      <c r="D4" s="252" t="s">
        <v>1653</v>
      </c>
    </row>
    <row r="5" ht="24.9" customHeight="1" spans="1:4">
      <c r="A5" s="253" t="s">
        <v>1654</v>
      </c>
      <c r="B5" s="143">
        <f>B6+B32</f>
        <v>1123497</v>
      </c>
      <c r="C5" s="143">
        <f>C6+C32</f>
        <v>1081261.802667</v>
      </c>
      <c r="D5" s="254"/>
    </row>
    <row r="6" ht="24.9" customHeight="1" spans="1:4">
      <c r="A6" s="255" t="s">
        <v>101</v>
      </c>
      <c r="B6" s="143">
        <f>SUM(B7:B31)</f>
        <v>937224</v>
      </c>
      <c r="C6" s="143">
        <f>SUM(C7:C31)</f>
        <v>935926.802667</v>
      </c>
      <c r="D6" s="254">
        <f>IFERROR(C6/B6-1,"")</f>
        <v>-0.00138408462971495</v>
      </c>
    </row>
    <row r="7" s="246" customFormat="1" ht="24.9" customHeight="1" spans="1:4">
      <c r="A7" s="256" t="s">
        <v>102</v>
      </c>
      <c r="B7" s="143">
        <v>49900</v>
      </c>
      <c r="C7" s="143">
        <v>54976.65691</v>
      </c>
      <c r="D7" s="254">
        <f>IFERROR(C7/B7-1,"")</f>
        <v>0.101736611422846</v>
      </c>
    </row>
    <row r="8" s="246" customFormat="1" ht="24.9" customHeight="1" spans="1:4">
      <c r="A8" s="256" t="s">
        <v>103</v>
      </c>
      <c r="B8" s="143"/>
      <c r="C8" s="143"/>
      <c r="D8" s="254" t="str">
        <f t="shared" ref="D8:D36" si="0">IFERROR(C8/B8-1,"")</f>
        <v/>
      </c>
    </row>
    <row r="9" s="246" customFormat="1" ht="24.9" customHeight="1" spans="1:4">
      <c r="A9" s="256" t="s">
        <v>104</v>
      </c>
      <c r="B9" s="143">
        <v>1450</v>
      </c>
      <c r="C9" s="143">
        <v>888.655052</v>
      </c>
      <c r="D9" s="254">
        <f t="shared" si="0"/>
        <v>-0.387134446896552</v>
      </c>
    </row>
    <row r="10" s="246" customFormat="1" ht="24.9" customHeight="1" spans="1:4">
      <c r="A10" s="256" t="s">
        <v>105</v>
      </c>
      <c r="B10" s="143">
        <v>32800</v>
      </c>
      <c r="C10" s="143">
        <v>35004.280654</v>
      </c>
      <c r="D10" s="254">
        <f t="shared" si="0"/>
        <v>0.0672036784756098</v>
      </c>
    </row>
    <row r="11" s="246" customFormat="1" ht="24.9" customHeight="1" spans="1:4">
      <c r="A11" s="256" t="s">
        <v>106</v>
      </c>
      <c r="B11" s="143">
        <v>177000</v>
      </c>
      <c r="C11" s="143">
        <v>183412.919361</v>
      </c>
      <c r="D11" s="254">
        <f t="shared" si="0"/>
        <v>0.0362311828305084</v>
      </c>
    </row>
    <row r="12" s="246" customFormat="1" ht="24.9" customHeight="1" spans="1:4">
      <c r="A12" s="256" t="s">
        <v>107</v>
      </c>
      <c r="B12" s="143">
        <v>12800</v>
      </c>
      <c r="C12" s="143">
        <v>14922.813604</v>
      </c>
      <c r="D12" s="254">
        <f t="shared" si="0"/>
        <v>0.1658448128125</v>
      </c>
    </row>
    <row r="13" s="246" customFormat="1" ht="24.9" customHeight="1" spans="1:4">
      <c r="A13" s="256" t="s">
        <v>108</v>
      </c>
      <c r="B13" s="143">
        <v>23800</v>
      </c>
      <c r="C13" s="143">
        <v>19292.943466</v>
      </c>
      <c r="D13" s="254">
        <f t="shared" si="0"/>
        <v>-0.189372123277311</v>
      </c>
    </row>
    <row r="14" s="246" customFormat="1" ht="24.9" customHeight="1" spans="1:4">
      <c r="A14" s="256" t="s">
        <v>109</v>
      </c>
      <c r="B14" s="143">
        <v>125800</v>
      </c>
      <c r="C14" s="143">
        <v>136803.931017</v>
      </c>
      <c r="D14" s="254">
        <f t="shared" si="0"/>
        <v>0.0874716297058824</v>
      </c>
    </row>
    <row r="15" s="246" customFormat="1" ht="24.9" customHeight="1" spans="1:4">
      <c r="A15" s="256" t="s">
        <v>110</v>
      </c>
      <c r="B15" s="143">
        <v>65500</v>
      </c>
      <c r="C15" s="143">
        <f>69662.36076+45</f>
        <v>69707.36076</v>
      </c>
      <c r="D15" s="254">
        <f t="shared" si="0"/>
        <v>0.0642345154198474</v>
      </c>
    </row>
    <row r="16" s="246" customFormat="1" ht="24.9" customHeight="1" spans="1:4">
      <c r="A16" s="256" t="s">
        <v>111</v>
      </c>
      <c r="B16" s="143">
        <v>59700</v>
      </c>
      <c r="C16" s="143">
        <v>59460.964369</v>
      </c>
      <c r="D16" s="254">
        <f t="shared" si="0"/>
        <v>-0.00400394691792283</v>
      </c>
    </row>
    <row r="17" s="246" customFormat="1" ht="24.9" customHeight="1" spans="1:4">
      <c r="A17" s="256" t="s">
        <v>112</v>
      </c>
      <c r="B17" s="143">
        <v>122837</v>
      </c>
      <c r="C17" s="143">
        <v>63146.157988</v>
      </c>
      <c r="D17" s="254">
        <f t="shared" si="0"/>
        <v>-0.485935361593005</v>
      </c>
    </row>
    <row r="18" s="246" customFormat="1" ht="24.9" customHeight="1" spans="1:4">
      <c r="A18" s="256" t="s">
        <v>113</v>
      </c>
      <c r="B18" s="143">
        <v>110600</v>
      </c>
      <c r="C18" s="143">
        <v>99592.084587</v>
      </c>
      <c r="D18" s="254">
        <f t="shared" si="0"/>
        <v>-0.0995290724502712</v>
      </c>
    </row>
    <row r="19" s="246" customFormat="1" ht="24.9" customHeight="1" spans="1:4">
      <c r="A19" s="256" t="s">
        <v>114</v>
      </c>
      <c r="B19" s="143">
        <v>44700</v>
      </c>
      <c r="C19" s="143">
        <v>45335.653757</v>
      </c>
      <c r="D19" s="254">
        <f t="shared" si="0"/>
        <v>0.0142204419910514</v>
      </c>
    </row>
    <row r="20" s="246" customFormat="1" ht="24.9" customHeight="1" spans="1:4">
      <c r="A20" s="256" t="s">
        <v>115</v>
      </c>
      <c r="B20" s="143">
        <v>23500</v>
      </c>
      <c r="C20" s="143">
        <v>22918.89</v>
      </c>
      <c r="D20" s="254">
        <f t="shared" si="0"/>
        <v>-0.024728085106383</v>
      </c>
    </row>
    <row r="21" s="246" customFormat="1" ht="24.9" customHeight="1" spans="1:4">
      <c r="A21" s="256" t="s">
        <v>116</v>
      </c>
      <c r="B21" s="143">
        <v>1800</v>
      </c>
      <c r="C21" s="143">
        <v>3506.946563</v>
      </c>
      <c r="D21" s="254">
        <f t="shared" si="0"/>
        <v>0.948303646111111</v>
      </c>
    </row>
    <row r="22" s="246" customFormat="1" ht="24.9" customHeight="1" spans="1:4">
      <c r="A22" s="256" t="s">
        <v>117</v>
      </c>
      <c r="B22" s="143"/>
      <c r="C22" s="143"/>
      <c r="D22" s="254" t="str">
        <f t="shared" si="0"/>
        <v/>
      </c>
    </row>
    <row r="23" s="246" customFormat="1" ht="24.9" customHeight="1" spans="1:4">
      <c r="A23" s="213" t="s">
        <v>118</v>
      </c>
      <c r="B23" s="143"/>
      <c r="C23" s="143"/>
      <c r="D23" s="254" t="str">
        <f t="shared" si="0"/>
        <v/>
      </c>
    </row>
    <row r="24" s="246" customFormat="1" ht="24.9" customHeight="1" spans="1:4">
      <c r="A24" s="256" t="s">
        <v>119</v>
      </c>
      <c r="B24" s="143">
        <v>2313</v>
      </c>
      <c r="C24" s="143">
        <v>1599.918923</v>
      </c>
      <c r="D24" s="254">
        <f t="shared" si="0"/>
        <v>-0.308292726761781</v>
      </c>
    </row>
    <row r="25" s="246" customFormat="1" ht="24.9" customHeight="1" spans="1:4">
      <c r="A25" s="256" t="s">
        <v>120</v>
      </c>
      <c r="B25" s="143">
        <v>30000</v>
      </c>
      <c r="C25" s="143">
        <v>32841.842523</v>
      </c>
      <c r="D25" s="254">
        <f t="shared" si="0"/>
        <v>0.0947280841</v>
      </c>
    </row>
    <row r="26" s="246" customFormat="1" ht="24.9" customHeight="1" spans="1:4">
      <c r="A26" s="256" t="s">
        <v>121</v>
      </c>
      <c r="B26" s="143">
        <v>816</v>
      </c>
      <c r="C26" s="143"/>
      <c r="D26" s="254">
        <f t="shared" si="0"/>
        <v>-1</v>
      </c>
    </row>
    <row r="27" s="246" customFormat="1" ht="24.9" customHeight="1" spans="1:4">
      <c r="A27" s="256" t="s">
        <v>122</v>
      </c>
      <c r="B27" s="143">
        <v>10410</v>
      </c>
      <c r="C27" s="143">
        <v>18907.172936</v>
      </c>
      <c r="D27" s="254">
        <f t="shared" si="0"/>
        <v>0.816251002497599</v>
      </c>
    </row>
    <row r="28" s="246" customFormat="1" ht="24.9" customHeight="1" spans="1:4">
      <c r="A28" s="256" t="s">
        <v>123</v>
      </c>
      <c r="B28" s="143">
        <v>15000</v>
      </c>
      <c r="C28" s="143">
        <v>15000</v>
      </c>
      <c r="D28" s="254">
        <f t="shared" si="0"/>
        <v>0</v>
      </c>
    </row>
    <row r="29" s="246" customFormat="1" ht="24.9" customHeight="1" spans="1:4">
      <c r="A29" s="256" t="s">
        <v>124</v>
      </c>
      <c r="B29" s="143">
        <v>6664</v>
      </c>
      <c r="C29" s="143">
        <f>38821.993897-45</f>
        <v>38776.993897</v>
      </c>
      <c r="D29" s="254">
        <f t="shared" si="0"/>
        <v>4.81887663520408</v>
      </c>
    </row>
    <row r="30" s="246" customFormat="1" ht="24.9" customHeight="1" spans="1:4">
      <c r="A30" s="256" t="s">
        <v>125</v>
      </c>
      <c r="B30" s="143">
        <v>19830</v>
      </c>
      <c r="C30" s="143">
        <v>19828</v>
      </c>
      <c r="D30" s="254">
        <f t="shared" si="0"/>
        <v>-0.000100857286938982</v>
      </c>
    </row>
    <row r="31" s="246" customFormat="1" ht="24.9" customHeight="1" spans="1:4">
      <c r="A31" s="256" t="s">
        <v>126</v>
      </c>
      <c r="B31" s="143">
        <v>4</v>
      </c>
      <c r="C31" s="143">
        <v>2.6163</v>
      </c>
      <c r="D31" s="254">
        <f t="shared" si="0"/>
        <v>-0.345925</v>
      </c>
    </row>
    <row r="32" ht="24" customHeight="1" spans="1:4">
      <c r="A32" s="255" t="s">
        <v>127</v>
      </c>
      <c r="B32" s="143">
        <f>B33+B34+B35+B39+B40</f>
        <v>186273</v>
      </c>
      <c r="C32" s="143">
        <f>C33+C34+C35+C39+C40</f>
        <v>145335</v>
      </c>
      <c r="D32" s="254"/>
    </row>
    <row r="33" s="246" customFormat="1" ht="26.1" customHeight="1" spans="1:4">
      <c r="A33" s="256" t="s">
        <v>128</v>
      </c>
      <c r="B33" s="143">
        <v>35257</v>
      </c>
      <c r="C33" s="143">
        <v>24243</v>
      </c>
      <c r="D33" s="254"/>
    </row>
    <row r="34" s="246" customFormat="1" ht="26.1" customHeight="1" spans="1:4">
      <c r="A34" s="256" t="s">
        <v>129</v>
      </c>
      <c r="B34" s="143">
        <v>83012</v>
      </c>
      <c r="C34" s="143">
        <v>88592</v>
      </c>
      <c r="D34" s="254"/>
    </row>
    <row r="35" s="246" customFormat="1" ht="26.1" customHeight="1" spans="1:4">
      <c r="A35" s="256" t="s">
        <v>1682</v>
      </c>
      <c r="B35" s="143">
        <v>68004</v>
      </c>
      <c r="C35" s="143">
        <v>32500</v>
      </c>
      <c r="D35" s="254"/>
    </row>
    <row r="36" s="246" customFormat="1" ht="44.1" customHeight="1" spans="1:4">
      <c r="A36" s="257" t="s">
        <v>131</v>
      </c>
      <c r="B36" s="143">
        <v>68000</v>
      </c>
      <c r="C36" s="258">
        <v>32500</v>
      </c>
      <c r="D36" s="254"/>
    </row>
    <row r="37" s="246" customFormat="1" ht="24" customHeight="1" spans="1:4">
      <c r="A37" s="259" t="s">
        <v>132</v>
      </c>
      <c r="B37" s="143"/>
      <c r="C37" s="143"/>
      <c r="D37" s="256"/>
    </row>
    <row r="38" s="246" customFormat="1" ht="48.9" customHeight="1" spans="1:4">
      <c r="A38" s="259" t="s">
        <v>133</v>
      </c>
      <c r="B38" s="143">
        <v>4</v>
      </c>
      <c r="C38" s="143"/>
      <c r="D38" s="256"/>
    </row>
    <row r="39" s="246" customFormat="1" ht="26.1" customHeight="1" spans="1:4">
      <c r="A39" s="256" t="s">
        <v>134</v>
      </c>
      <c r="B39" s="143"/>
      <c r="C39" s="143"/>
      <c r="D39" s="256"/>
    </row>
    <row r="40" s="246" customFormat="1" ht="26.1" customHeight="1" spans="1:4">
      <c r="A40" s="256" t="s">
        <v>135</v>
      </c>
      <c r="B40" s="143"/>
      <c r="C40" s="143"/>
      <c r="D40" s="256"/>
    </row>
    <row r="41" s="246" customFormat="1" ht="53.25" customHeight="1" spans="1:4">
      <c r="A41" s="260" t="s">
        <v>1667</v>
      </c>
      <c r="B41" s="260"/>
      <c r="C41" s="260"/>
      <c r="D41" s="260"/>
    </row>
  </sheetData>
  <mergeCells count="3">
    <mergeCell ref="A2:D2"/>
    <mergeCell ref="B3:D3"/>
    <mergeCell ref="A41:D41"/>
  </mergeCells>
  <printOptions horizontalCentered="1"/>
  <pageMargins left="1.00347222222222" right="1.00347222222222" top="1.37777777777778" bottom="1.14166666666667" header="0.590277777777778" footer="0.786805555555556"/>
  <pageSetup paperSize="9" scale="88" fitToHeight="0" orientation="portrait" blackAndWhite="1" errors="blank" horizont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7">
    <tabColor rgb="FFFF0000"/>
    <pageSetUpPr fitToPage="1"/>
  </sheetPr>
  <dimension ref="A1:E1404"/>
  <sheetViews>
    <sheetView zoomScale="115" zoomScaleNormal="115" topLeftCell="B918" workbookViewId="0">
      <selection activeCell="A918" sqref="A$1:A$1048576"/>
    </sheetView>
  </sheetViews>
  <sheetFormatPr defaultColWidth="21.4416666666667" defaultRowHeight="14.25" outlineLevelCol="4"/>
  <cols>
    <col min="1" max="1" width="7.5" style="218" hidden="1" customWidth="1"/>
    <col min="2" max="2" width="55.2166666666667" style="219" customWidth="1"/>
    <col min="3" max="16384" width="21.4416666666667" style="218"/>
  </cols>
  <sheetData>
    <row r="1" ht="18" spans="2:2">
      <c r="B1" s="4" t="s">
        <v>1683</v>
      </c>
    </row>
    <row r="2" s="216" customFormat="1" ht="27" spans="2:3">
      <c r="B2" s="99" t="s">
        <v>1684</v>
      </c>
      <c r="C2" s="99"/>
    </row>
    <row r="3" ht="27" customHeight="1" spans="2:3">
      <c r="B3" s="220"/>
      <c r="C3" s="221" t="s">
        <v>2</v>
      </c>
    </row>
    <row r="4" ht="24" customHeight="1" spans="1:3">
      <c r="A4" s="222"/>
      <c r="B4" s="223" t="s">
        <v>147</v>
      </c>
      <c r="C4" s="224" t="s">
        <v>61</v>
      </c>
    </row>
    <row r="5" s="217" customFormat="1" ht="21.9" customHeight="1" spans="1:3">
      <c r="A5" s="225"/>
      <c r="B5" s="226" t="s">
        <v>101</v>
      </c>
      <c r="C5" s="227">
        <v>935927.099067</v>
      </c>
    </row>
    <row r="6" s="217" customFormat="1" ht="21.9" customHeight="1" spans="1:3">
      <c r="A6" s="228">
        <v>201</v>
      </c>
      <c r="B6" s="229" t="s">
        <v>149</v>
      </c>
      <c r="C6" s="143">
        <v>54976.65691</v>
      </c>
    </row>
    <row r="7" s="217" customFormat="1" ht="21.9" customHeight="1" spans="1:3">
      <c r="A7" s="230">
        <v>20101</v>
      </c>
      <c r="B7" s="229" t="s">
        <v>150</v>
      </c>
      <c r="C7" s="227">
        <v>2315.169875</v>
      </c>
    </row>
    <row r="8" s="217" customFormat="1" ht="21.9" customHeight="1" spans="1:5">
      <c r="A8" s="231">
        <v>2010101</v>
      </c>
      <c r="B8" s="232" t="s">
        <v>151</v>
      </c>
      <c r="C8" s="227">
        <v>1442.404334</v>
      </c>
      <c r="E8" s="218"/>
    </row>
    <row r="9" s="217" customFormat="1" ht="21.9" hidden="1" customHeight="1" spans="1:5">
      <c r="A9" s="231">
        <v>2010102</v>
      </c>
      <c r="B9" s="233" t="s">
        <v>152</v>
      </c>
      <c r="C9" s="227"/>
      <c r="E9" s="218"/>
    </row>
    <row r="10" s="217" customFormat="1" ht="21.9" hidden="1" customHeight="1" spans="1:5">
      <c r="A10" s="231">
        <v>2010103</v>
      </c>
      <c r="B10" s="233" t="s">
        <v>153</v>
      </c>
      <c r="C10" s="227"/>
      <c r="E10" s="218"/>
    </row>
    <row r="11" s="217" customFormat="1" ht="21.9" customHeight="1" spans="1:5">
      <c r="A11" s="231">
        <v>2010104</v>
      </c>
      <c r="B11" s="232" t="s">
        <v>154</v>
      </c>
      <c r="C11" s="227">
        <v>160</v>
      </c>
      <c r="E11" s="218"/>
    </row>
    <row r="12" s="217" customFormat="1" ht="21.9" hidden="1" customHeight="1" spans="1:5">
      <c r="A12" s="231">
        <v>2010105</v>
      </c>
      <c r="B12" s="233" t="s">
        <v>155</v>
      </c>
      <c r="C12" s="227"/>
      <c r="E12" s="218"/>
    </row>
    <row r="13" s="217" customFormat="1" ht="21.9" customHeight="1" spans="1:5">
      <c r="A13" s="231">
        <v>2010106</v>
      </c>
      <c r="B13" s="232" t="s">
        <v>156</v>
      </c>
      <c r="C13" s="227">
        <v>215</v>
      </c>
      <c r="E13" s="218"/>
    </row>
    <row r="14" s="217" customFormat="1" ht="21.9" customHeight="1" spans="1:5">
      <c r="A14" s="231">
        <v>2010107</v>
      </c>
      <c r="B14" s="232" t="s">
        <v>157</v>
      </c>
      <c r="C14" s="227">
        <v>100</v>
      </c>
      <c r="E14" s="218"/>
    </row>
    <row r="15" s="217" customFormat="1" ht="21.9" customHeight="1" spans="1:5">
      <c r="A15" s="231">
        <v>2010108</v>
      </c>
      <c r="B15" s="232" t="s">
        <v>158</v>
      </c>
      <c r="C15" s="227">
        <v>178.7</v>
      </c>
      <c r="E15" s="218"/>
    </row>
    <row r="16" s="217" customFormat="1" ht="21.9" hidden="1" customHeight="1" spans="1:5">
      <c r="A16" s="231">
        <v>2010109</v>
      </c>
      <c r="B16" s="233" t="s">
        <v>159</v>
      </c>
      <c r="C16" s="227"/>
      <c r="E16" s="218"/>
    </row>
    <row r="17" s="217" customFormat="1" ht="21.9" customHeight="1" spans="1:5">
      <c r="A17" s="231">
        <v>2010150</v>
      </c>
      <c r="B17" s="232" t="s">
        <v>160</v>
      </c>
      <c r="C17" s="227">
        <v>219.065541</v>
      </c>
      <c r="E17" s="218"/>
    </row>
    <row r="18" s="217" customFormat="1" ht="21.9" hidden="1" customHeight="1" spans="1:5">
      <c r="A18" s="231">
        <v>2010199</v>
      </c>
      <c r="B18" s="233" t="s">
        <v>161</v>
      </c>
      <c r="C18" s="227"/>
      <c r="E18" s="218"/>
    </row>
    <row r="19" s="217" customFormat="1" ht="21.9" customHeight="1" spans="1:3">
      <c r="A19" s="230">
        <v>20102</v>
      </c>
      <c r="B19" s="229" t="s">
        <v>162</v>
      </c>
      <c r="C19" s="227">
        <v>2292.11409</v>
      </c>
    </row>
    <row r="20" s="217" customFormat="1" ht="21.9" customHeight="1" spans="1:5">
      <c r="A20" s="231">
        <v>2010201</v>
      </c>
      <c r="B20" s="232" t="s">
        <v>151</v>
      </c>
      <c r="C20" s="227">
        <v>1622.869369</v>
      </c>
      <c r="E20" s="218"/>
    </row>
    <row r="21" s="217" customFormat="1" ht="21.9" customHeight="1" spans="1:5">
      <c r="A21" s="231">
        <v>2010202</v>
      </c>
      <c r="B21" s="232" t="s">
        <v>152</v>
      </c>
      <c r="C21" s="227">
        <v>40</v>
      </c>
      <c r="E21" s="218"/>
    </row>
    <row r="22" s="217" customFormat="1" ht="21.9" hidden="1" customHeight="1" spans="1:5">
      <c r="A22" s="231">
        <v>2010203</v>
      </c>
      <c r="B22" s="233" t="s">
        <v>153</v>
      </c>
      <c r="C22" s="227"/>
      <c r="E22" s="218"/>
    </row>
    <row r="23" s="217" customFormat="1" ht="21.9" customHeight="1" spans="1:5">
      <c r="A23" s="231">
        <v>2010204</v>
      </c>
      <c r="B23" s="232" t="s">
        <v>163</v>
      </c>
      <c r="C23" s="227">
        <v>110</v>
      </c>
      <c r="E23" s="218"/>
    </row>
    <row r="24" s="217" customFormat="1" ht="21.9" customHeight="1" spans="1:5">
      <c r="A24" s="231">
        <v>2010205</v>
      </c>
      <c r="B24" s="232" t="s">
        <v>164</v>
      </c>
      <c r="C24" s="227">
        <v>95</v>
      </c>
      <c r="E24" s="218"/>
    </row>
    <row r="25" s="217" customFormat="1" ht="21.9" customHeight="1" spans="1:5">
      <c r="A25" s="231">
        <v>2010206</v>
      </c>
      <c r="B25" s="232" t="s">
        <v>165</v>
      </c>
      <c r="C25" s="227">
        <v>185</v>
      </c>
      <c r="E25" s="218"/>
    </row>
    <row r="26" s="217" customFormat="1" ht="21.9" customHeight="1" spans="1:5">
      <c r="A26" s="231">
        <v>2010250</v>
      </c>
      <c r="B26" s="232" t="s">
        <v>160</v>
      </c>
      <c r="C26" s="227">
        <v>184.244721</v>
      </c>
      <c r="E26" s="218"/>
    </row>
    <row r="27" s="217" customFormat="1" ht="21.9" customHeight="1" spans="1:5">
      <c r="A27" s="231">
        <v>2010299</v>
      </c>
      <c r="B27" s="232" t="s">
        <v>166</v>
      </c>
      <c r="C27" s="227">
        <v>55</v>
      </c>
      <c r="E27" s="218"/>
    </row>
    <row r="28" s="217" customFormat="1" ht="21.9" customHeight="1" spans="1:3">
      <c r="A28" s="230">
        <v>20103</v>
      </c>
      <c r="B28" s="229" t="s">
        <v>167</v>
      </c>
      <c r="C28" s="227">
        <v>12027.053449</v>
      </c>
    </row>
    <row r="29" s="217" customFormat="1" ht="21.9" customHeight="1" spans="1:5">
      <c r="A29" s="231">
        <v>2010301</v>
      </c>
      <c r="B29" s="232" t="s">
        <v>151</v>
      </c>
      <c r="C29" s="227">
        <v>2790.961117</v>
      </c>
      <c r="E29" s="218"/>
    </row>
    <row r="30" s="217" customFormat="1" ht="21.9" customHeight="1" spans="1:5">
      <c r="A30" s="231">
        <v>2010302</v>
      </c>
      <c r="B30" s="232" t="s">
        <v>152</v>
      </c>
      <c r="C30" s="227">
        <v>726.84</v>
      </c>
      <c r="E30" s="218"/>
    </row>
    <row r="31" s="217" customFormat="1" ht="21.9" hidden="1" customHeight="1" spans="1:5">
      <c r="A31" s="231">
        <v>2010303</v>
      </c>
      <c r="B31" s="233" t="s">
        <v>153</v>
      </c>
      <c r="C31" s="227"/>
      <c r="E31" s="218"/>
    </row>
    <row r="32" s="217" customFormat="1" ht="21.9" hidden="1" customHeight="1" spans="1:5">
      <c r="A32" s="231">
        <v>2010304</v>
      </c>
      <c r="B32" s="233" t="s">
        <v>168</v>
      </c>
      <c r="C32" s="227"/>
      <c r="E32" s="218"/>
    </row>
    <row r="33" s="217" customFormat="1" ht="21.9" customHeight="1" spans="1:5">
      <c r="A33" s="231">
        <v>2010305</v>
      </c>
      <c r="B33" s="232" t="s">
        <v>169</v>
      </c>
      <c r="C33" s="227">
        <v>5551.4</v>
      </c>
      <c r="E33" s="218"/>
    </row>
    <row r="34" s="217" customFormat="1" ht="21.9" customHeight="1" spans="1:5">
      <c r="A34" s="231">
        <v>2010306</v>
      </c>
      <c r="B34" s="232" t="s">
        <v>170</v>
      </c>
      <c r="C34" s="227">
        <v>197.5</v>
      </c>
      <c r="E34" s="218"/>
    </row>
    <row r="35" s="217" customFormat="1" ht="21.9" customHeight="1" spans="1:5">
      <c r="A35" s="231">
        <v>2010308</v>
      </c>
      <c r="B35" s="232" t="s">
        <v>171</v>
      </c>
      <c r="C35" s="227">
        <v>382.9</v>
      </c>
      <c r="E35" s="218"/>
    </row>
    <row r="36" s="217" customFormat="1" ht="21.9" hidden="1" customHeight="1" spans="1:5">
      <c r="A36" s="231">
        <v>2010309</v>
      </c>
      <c r="B36" s="233" t="s">
        <v>172</v>
      </c>
      <c r="C36" s="227"/>
      <c r="E36" s="218"/>
    </row>
    <row r="37" s="217" customFormat="1" ht="21.9" customHeight="1" spans="1:5">
      <c r="A37" s="231">
        <v>2010350</v>
      </c>
      <c r="B37" s="232" t="s">
        <v>160</v>
      </c>
      <c r="C37" s="227">
        <v>1285.685084</v>
      </c>
      <c r="E37" s="218"/>
    </row>
    <row r="38" s="217" customFormat="1" ht="21.9" customHeight="1" spans="1:5">
      <c r="A38" s="231">
        <v>2010399</v>
      </c>
      <c r="B38" s="232" t="s">
        <v>173</v>
      </c>
      <c r="C38" s="227">
        <v>1091.767248</v>
      </c>
      <c r="E38" s="218"/>
    </row>
    <row r="39" s="217" customFormat="1" ht="21.9" customHeight="1" spans="1:3">
      <c r="A39" s="230">
        <v>20104</v>
      </c>
      <c r="B39" s="229" t="s">
        <v>174</v>
      </c>
      <c r="C39" s="227">
        <v>5601.801769</v>
      </c>
    </row>
    <row r="40" s="217" customFormat="1" ht="21.9" customHeight="1" spans="1:5">
      <c r="A40" s="231">
        <v>2010401</v>
      </c>
      <c r="B40" s="232" t="s">
        <v>151</v>
      </c>
      <c r="C40" s="227">
        <v>1111.003275</v>
      </c>
      <c r="E40" s="218"/>
    </row>
    <row r="41" s="217" customFormat="1" ht="21.9" customHeight="1" spans="1:5">
      <c r="A41" s="231">
        <v>2010402</v>
      </c>
      <c r="B41" s="232" t="s">
        <v>152</v>
      </c>
      <c r="C41" s="227">
        <v>3430.65</v>
      </c>
      <c r="E41" s="218"/>
    </row>
    <row r="42" s="217" customFormat="1" ht="21.9" hidden="1" customHeight="1" spans="1:5">
      <c r="A42" s="231">
        <v>2010403</v>
      </c>
      <c r="B42" s="233" t="s">
        <v>153</v>
      </c>
      <c r="C42" s="227"/>
      <c r="E42" s="218"/>
    </row>
    <row r="43" s="217" customFormat="1" ht="21.9" hidden="1" customHeight="1" spans="1:5">
      <c r="A43" s="231">
        <v>2010404</v>
      </c>
      <c r="B43" s="233" t="s">
        <v>175</v>
      </c>
      <c r="C43" s="227"/>
      <c r="E43" s="218"/>
    </row>
    <row r="44" s="217" customFormat="1" ht="21.9" hidden="1" customHeight="1" spans="1:5">
      <c r="A44" s="231">
        <v>2010405</v>
      </c>
      <c r="B44" s="233" t="s">
        <v>176</v>
      </c>
      <c r="C44" s="227"/>
      <c r="E44" s="218"/>
    </row>
    <row r="45" s="217" customFormat="1" ht="21.9" hidden="1" customHeight="1" spans="1:5">
      <c r="A45" s="231">
        <v>2010406</v>
      </c>
      <c r="B45" s="233" t="s">
        <v>177</v>
      </c>
      <c r="C45" s="227"/>
      <c r="E45" s="218"/>
    </row>
    <row r="46" s="217" customFormat="1" ht="21.9" hidden="1" customHeight="1" spans="1:5">
      <c r="A46" s="231">
        <v>2010407</v>
      </c>
      <c r="B46" s="233" t="s">
        <v>178</v>
      </c>
      <c r="C46" s="227"/>
      <c r="E46" s="218"/>
    </row>
    <row r="47" s="217" customFormat="1" ht="21.9" hidden="1" customHeight="1" spans="1:5">
      <c r="A47" s="231">
        <v>2010408</v>
      </c>
      <c r="B47" s="233" t="s">
        <v>179</v>
      </c>
      <c r="C47" s="227"/>
      <c r="E47" s="218"/>
    </row>
    <row r="48" s="217" customFormat="1" ht="21.9" customHeight="1" spans="1:5">
      <c r="A48" s="231">
        <v>2010450</v>
      </c>
      <c r="B48" s="232" t="s">
        <v>160</v>
      </c>
      <c r="C48" s="227">
        <v>799.748494</v>
      </c>
      <c r="E48" s="218"/>
    </row>
    <row r="49" s="217" customFormat="1" ht="21.9" customHeight="1" spans="1:5">
      <c r="A49" s="231">
        <v>2010499</v>
      </c>
      <c r="B49" s="232" t="s">
        <v>180</v>
      </c>
      <c r="C49" s="227">
        <v>260</v>
      </c>
      <c r="E49" s="218"/>
    </row>
    <row r="50" s="217" customFormat="1" ht="21.9" customHeight="1" spans="1:3">
      <c r="A50" s="230">
        <v>20105</v>
      </c>
      <c r="B50" s="229" t="s">
        <v>181</v>
      </c>
      <c r="C50" s="227">
        <v>953.733808</v>
      </c>
    </row>
    <row r="51" s="217" customFormat="1" ht="21.9" customHeight="1" spans="1:5">
      <c r="A51" s="231">
        <v>2010501</v>
      </c>
      <c r="B51" s="232" t="s">
        <v>151</v>
      </c>
      <c r="C51" s="227">
        <v>471.407274</v>
      </c>
      <c r="E51" s="218"/>
    </row>
    <row r="52" s="217" customFormat="1" ht="21.9" hidden="1" customHeight="1" spans="1:5">
      <c r="A52" s="231">
        <v>2010502</v>
      </c>
      <c r="B52" s="233" t="s">
        <v>152</v>
      </c>
      <c r="C52" s="227"/>
      <c r="E52" s="218"/>
    </row>
    <row r="53" s="217" customFormat="1" ht="21.9" hidden="1" customHeight="1" spans="1:5">
      <c r="A53" s="231">
        <v>2010503</v>
      </c>
      <c r="B53" s="233" t="s">
        <v>153</v>
      </c>
      <c r="C53" s="227"/>
      <c r="E53" s="218"/>
    </row>
    <row r="54" s="217" customFormat="1" ht="21.9" hidden="1" customHeight="1" spans="1:5">
      <c r="A54" s="231">
        <v>2010504</v>
      </c>
      <c r="B54" s="233" t="s">
        <v>182</v>
      </c>
      <c r="C54" s="227"/>
      <c r="E54" s="218"/>
    </row>
    <row r="55" s="217" customFormat="1" ht="21.9" hidden="1" customHeight="1" spans="1:5">
      <c r="A55" s="231">
        <v>2010505</v>
      </c>
      <c r="B55" s="233" t="s">
        <v>183</v>
      </c>
      <c r="C55" s="227"/>
      <c r="E55" s="218"/>
    </row>
    <row r="56" s="217" customFormat="1" ht="21.9" hidden="1" customHeight="1" spans="1:5">
      <c r="A56" s="231">
        <v>2010506</v>
      </c>
      <c r="B56" s="233" t="s">
        <v>184</v>
      </c>
      <c r="C56" s="227"/>
      <c r="E56" s="218"/>
    </row>
    <row r="57" s="217" customFormat="1" ht="21.9" customHeight="1" spans="1:5">
      <c r="A57" s="231">
        <v>2010507</v>
      </c>
      <c r="B57" s="232" t="s">
        <v>185</v>
      </c>
      <c r="C57" s="227">
        <v>300</v>
      </c>
      <c r="E57" s="218"/>
    </row>
    <row r="58" s="217" customFormat="1" ht="21.9" customHeight="1" spans="1:5">
      <c r="A58" s="231">
        <v>2010508</v>
      </c>
      <c r="B58" s="232" t="s">
        <v>186</v>
      </c>
      <c r="C58" s="227">
        <v>100.93</v>
      </c>
      <c r="E58" s="218"/>
    </row>
    <row r="59" s="217" customFormat="1" ht="21.9" customHeight="1" spans="1:5">
      <c r="A59" s="231">
        <v>2010550</v>
      </c>
      <c r="B59" s="232" t="s">
        <v>160</v>
      </c>
      <c r="C59" s="227">
        <v>81.396534</v>
      </c>
      <c r="E59" s="218"/>
    </row>
    <row r="60" s="217" customFormat="1" ht="21.9" hidden="1" customHeight="1" spans="1:5">
      <c r="A60" s="231">
        <v>2010599</v>
      </c>
      <c r="B60" s="233" t="s">
        <v>187</v>
      </c>
      <c r="C60" s="227"/>
      <c r="E60" s="218"/>
    </row>
    <row r="61" s="217" customFormat="1" ht="21.9" customHeight="1" spans="1:3">
      <c r="A61" s="230">
        <v>20106</v>
      </c>
      <c r="B61" s="229" t="s">
        <v>188</v>
      </c>
      <c r="C61" s="227">
        <v>4866.206199</v>
      </c>
    </row>
    <row r="62" s="217" customFormat="1" ht="21.9" customHeight="1" spans="1:5">
      <c r="A62" s="231">
        <v>2010601</v>
      </c>
      <c r="B62" s="232" t="s">
        <v>151</v>
      </c>
      <c r="C62" s="227">
        <v>2663.951077</v>
      </c>
      <c r="E62" s="218"/>
    </row>
    <row r="63" s="217" customFormat="1" ht="21.9" customHeight="1" spans="1:5">
      <c r="A63" s="231">
        <v>2010602</v>
      </c>
      <c r="B63" s="232" t="s">
        <v>152</v>
      </c>
      <c r="C63" s="227">
        <v>135</v>
      </c>
      <c r="E63" s="218"/>
    </row>
    <row r="64" s="217" customFormat="1" ht="21.9" customHeight="1" spans="1:5">
      <c r="A64" s="231">
        <v>2010603</v>
      </c>
      <c r="B64" s="232" t="s">
        <v>153</v>
      </c>
      <c r="C64" s="227">
        <v>32.239355</v>
      </c>
      <c r="E64" s="218"/>
    </row>
    <row r="65" s="217" customFormat="1" ht="21.9" hidden="1" customHeight="1" spans="1:5">
      <c r="A65" s="231">
        <v>2010604</v>
      </c>
      <c r="B65" s="233" t="s">
        <v>189</v>
      </c>
      <c r="C65" s="227"/>
      <c r="E65" s="218"/>
    </row>
    <row r="66" s="217" customFormat="1" ht="21.9" hidden="1" customHeight="1" spans="1:5">
      <c r="A66" s="231">
        <v>2010605</v>
      </c>
      <c r="B66" s="233" t="s">
        <v>190</v>
      </c>
      <c r="C66" s="227"/>
      <c r="E66" s="218"/>
    </row>
    <row r="67" s="217" customFormat="1" ht="21.9" hidden="1" customHeight="1" spans="1:5">
      <c r="A67" s="231">
        <v>2010606</v>
      </c>
      <c r="B67" s="233" t="s">
        <v>191</v>
      </c>
      <c r="C67" s="227"/>
      <c r="E67" s="218"/>
    </row>
    <row r="68" s="217" customFormat="1" ht="21.9" hidden="1" customHeight="1" spans="1:5">
      <c r="A68" s="231">
        <v>2010607</v>
      </c>
      <c r="B68" s="233" t="s">
        <v>192</v>
      </c>
      <c r="C68" s="227"/>
      <c r="E68" s="218"/>
    </row>
    <row r="69" s="217" customFormat="1" ht="21.9" customHeight="1" spans="1:5">
      <c r="A69" s="231">
        <v>2010608</v>
      </c>
      <c r="B69" s="232" t="s">
        <v>193</v>
      </c>
      <c r="C69" s="227">
        <v>596.6</v>
      </c>
      <c r="E69" s="218"/>
    </row>
    <row r="70" s="217" customFormat="1" ht="21.9" customHeight="1" spans="1:5">
      <c r="A70" s="231">
        <v>2010650</v>
      </c>
      <c r="B70" s="232" t="s">
        <v>160</v>
      </c>
      <c r="C70" s="227">
        <v>721.065767</v>
      </c>
      <c r="E70" s="218"/>
    </row>
    <row r="71" s="217" customFormat="1" ht="21.9" customHeight="1" spans="1:5">
      <c r="A71" s="231">
        <v>2010699</v>
      </c>
      <c r="B71" s="232" t="s">
        <v>194</v>
      </c>
      <c r="C71" s="227">
        <v>717.35</v>
      </c>
      <c r="E71" s="218"/>
    </row>
    <row r="72" s="217" customFormat="1" ht="21.9" customHeight="1" spans="1:3">
      <c r="A72" s="230">
        <v>20107</v>
      </c>
      <c r="B72" s="229" t="s">
        <v>195</v>
      </c>
      <c r="C72" s="227">
        <v>2000</v>
      </c>
    </row>
    <row r="73" s="217" customFormat="1" ht="21.9" hidden="1" customHeight="1" spans="1:5">
      <c r="A73" s="231">
        <v>2010701</v>
      </c>
      <c r="B73" s="233" t="s">
        <v>151</v>
      </c>
      <c r="C73" s="227"/>
      <c r="E73" s="218"/>
    </row>
    <row r="74" s="217" customFormat="1" ht="21.9" customHeight="1" spans="1:5">
      <c r="A74" s="231">
        <v>2010702</v>
      </c>
      <c r="B74" s="232" t="s">
        <v>152</v>
      </c>
      <c r="C74" s="227">
        <v>2000</v>
      </c>
      <c r="E74" s="218"/>
    </row>
    <row r="75" s="217" customFormat="1" ht="21.9" hidden="1" customHeight="1" spans="1:5">
      <c r="A75" s="231">
        <v>2010703</v>
      </c>
      <c r="B75" s="233" t="s">
        <v>153</v>
      </c>
      <c r="C75" s="227"/>
      <c r="E75" s="218"/>
    </row>
    <row r="76" s="217" customFormat="1" ht="21.9" hidden="1" customHeight="1" spans="1:5">
      <c r="A76" s="231">
        <v>2010709</v>
      </c>
      <c r="B76" s="233" t="s">
        <v>192</v>
      </c>
      <c r="C76" s="227"/>
      <c r="E76" s="218"/>
    </row>
    <row r="77" s="217" customFormat="1" ht="21.9" hidden="1" customHeight="1" spans="1:5">
      <c r="A77" s="231">
        <v>2010710</v>
      </c>
      <c r="B77" s="233" t="s">
        <v>196</v>
      </c>
      <c r="C77" s="227"/>
      <c r="E77" s="218"/>
    </row>
    <row r="78" s="217" customFormat="1" ht="21.9" hidden="1" customHeight="1" spans="1:5">
      <c r="A78" s="231">
        <v>2010750</v>
      </c>
      <c r="B78" s="233" t="s">
        <v>160</v>
      </c>
      <c r="C78" s="227"/>
      <c r="E78" s="218"/>
    </row>
    <row r="79" s="217" customFormat="1" ht="21.9" hidden="1" customHeight="1" spans="1:5">
      <c r="A79" s="231">
        <v>2010799</v>
      </c>
      <c r="B79" s="233" t="s">
        <v>198</v>
      </c>
      <c r="C79" s="227"/>
      <c r="E79" s="218"/>
    </row>
    <row r="80" s="217" customFormat="1" ht="21.9" hidden="1" customHeight="1" spans="1:3">
      <c r="A80" s="230">
        <v>20108</v>
      </c>
      <c r="B80" s="234" t="s">
        <v>199</v>
      </c>
      <c r="C80" s="227"/>
    </row>
    <row r="81" s="217" customFormat="1" ht="21.9" hidden="1" customHeight="1" spans="1:5">
      <c r="A81" s="231">
        <v>2010801</v>
      </c>
      <c r="B81" s="233" t="s">
        <v>151</v>
      </c>
      <c r="C81" s="227"/>
      <c r="E81" s="218"/>
    </row>
    <row r="82" s="217" customFormat="1" ht="21.9" hidden="1" customHeight="1" spans="1:5">
      <c r="A82" s="231">
        <v>2010802</v>
      </c>
      <c r="B82" s="233" t="s">
        <v>152</v>
      </c>
      <c r="C82" s="227"/>
      <c r="E82" s="218"/>
    </row>
    <row r="83" s="217" customFormat="1" ht="21.9" hidden="1" customHeight="1" spans="1:5">
      <c r="A83" s="231">
        <v>2010803</v>
      </c>
      <c r="B83" s="233" t="s">
        <v>153</v>
      </c>
      <c r="C83" s="227"/>
      <c r="E83" s="218"/>
    </row>
    <row r="84" s="217" customFormat="1" ht="21.9" hidden="1" customHeight="1" spans="1:5">
      <c r="A84" s="231">
        <v>2010804</v>
      </c>
      <c r="B84" s="233" t="s">
        <v>200</v>
      </c>
      <c r="C84" s="227"/>
      <c r="E84" s="218"/>
    </row>
    <row r="85" s="217" customFormat="1" ht="21.9" hidden="1" customHeight="1" spans="1:5">
      <c r="A85" s="231">
        <v>2010805</v>
      </c>
      <c r="B85" s="233" t="s">
        <v>201</v>
      </c>
      <c r="C85" s="227"/>
      <c r="E85" s="218"/>
    </row>
    <row r="86" s="217" customFormat="1" ht="21.9" hidden="1" customHeight="1" spans="1:5">
      <c r="A86" s="231">
        <v>2010806</v>
      </c>
      <c r="B86" s="233" t="s">
        <v>192</v>
      </c>
      <c r="C86" s="227"/>
      <c r="E86" s="218"/>
    </row>
    <row r="87" s="217" customFormat="1" ht="21.9" hidden="1" customHeight="1" spans="1:5">
      <c r="A87" s="231">
        <v>2010850</v>
      </c>
      <c r="B87" s="233" t="s">
        <v>160</v>
      </c>
      <c r="C87" s="227"/>
      <c r="E87" s="218"/>
    </row>
    <row r="88" s="217" customFormat="1" ht="21.9" hidden="1" customHeight="1" spans="1:5">
      <c r="A88" s="231">
        <v>2010899</v>
      </c>
      <c r="B88" s="233" t="s">
        <v>202</v>
      </c>
      <c r="C88" s="227"/>
      <c r="E88" s="218"/>
    </row>
    <row r="89" s="217" customFormat="1" ht="21.9" hidden="1" customHeight="1" spans="1:3">
      <c r="A89" s="230">
        <v>20109</v>
      </c>
      <c r="B89" s="234" t="s">
        <v>203</v>
      </c>
      <c r="C89" s="227"/>
    </row>
    <row r="90" s="217" customFormat="1" ht="21.9" hidden="1" customHeight="1" spans="1:5">
      <c r="A90" s="231">
        <v>2010901</v>
      </c>
      <c r="B90" s="233" t="s">
        <v>151</v>
      </c>
      <c r="C90" s="227"/>
      <c r="E90" s="218"/>
    </row>
    <row r="91" s="217" customFormat="1" ht="21.9" hidden="1" customHeight="1" spans="1:5">
      <c r="A91" s="231">
        <v>2010902</v>
      </c>
      <c r="B91" s="233" t="s">
        <v>152</v>
      </c>
      <c r="C91" s="227"/>
      <c r="E91" s="218"/>
    </row>
    <row r="92" s="217" customFormat="1" ht="21.9" hidden="1" customHeight="1" spans="1:5">
      <c r="A92" s="231">
        <v>2010903</v>
      </c>
      <c r="B92" s="233" t="s">
        <v>153</v>
      </c>
      <c r="C92" s="227"/>
      <c r="E92" s="218"/>
    </row>
    <row r="93" s="217" customFormat="1" ht="21.9" hidden="1" customHeight="1" spans="1:5">
      <c r="A93" s="231">
        <v>2010905</v>
      </c>
      <c r="B93" s="233" t="s">
        <v>204</v>
      </c>
      <c r="C93" s="227"/>
      <c r="E93" s="218"/>
    </row>
    <row r="94" s="217" customFormat="1" ht="21.9" hidden="1" customHeight="1" spans="1:5">
      <c r="A94" s="231">
        <v>2010907</v>
      </c>
      <c r="B94" s="233" t="s">
        <v>205</v>
      </c>
      <c r="C94" s="227"/>
      <c r="E94" s="218"/>
    </row>
    <row r="95" s="217" customFormat="1" ht="21.9" hidden="1" customHeight="1" spans="1:5">
      <c r="A95" s="231">
        <v>2010908</v>
      </c>
      <c r="B95" s="233" t="s">
        <v>192</v>
      </c>
      <c r="C95" s="227"/>
      <c r="E95" s="218"/>
    </row>
    <row r="96" s="217" customFormat="1" ht="21.9" hidden="1" customHeight="1" spans="1:5">
      <c r="A96" s="231">
        <v>2010909</v>
      </c>
      <c r="B96" s="233" t="s">
        <v>206</v>
      </c>
      <c r="C96" s="227"/>
      <c r="E96" s="218"/>
    </row>
    <row r="97" s="217" customFormat="1" ht="21.9" hidden="1" customHeight="1" spans="1:5">
      <c r="A97" s="231">
        <v>2010910</v>
      </c>
      <c r="B97" s="233" t="s">
        <v>207</v>
      </c>
      <c r="C97" s="227"/>
      <c r="E97" s="218"/>
    </row>
    <row r="98" s="217" customFormat="1" ht="21.9" hidden="1" customHeight="1" spans="1:5">
      <c r="A98" s="231">
        <v>2010911</v>
      </c>
      <c r="B98" s="233" t="s">
        <v>208</v>
      </c>
      <c r="C98" s="227"/>
      <c r="E98" s="218"/>
    </row>
    <row r="99" s="217" customFormat="1" ht="21.9" hidden="1" customHeight="1" spans="1:5">
      <c r="A99" s="231">
        <v>2010912</v>
      </c>
      <c r="B99" s="233" t="s">
        <v>209</v>
      </c>
      <c r="C99" s="227"/>
      <c r="E99" s="218"/>
    </row>
    <row r="100" s="217" customFormat="1" ht="21.9" hidden="1" customHeight="1" spans="1:5">
      <c r="A100" s="231">
        <v>2010950</v>
      </c>
      <c r="B100" s="233" t="s">
        <v>160</v>
      </c>
      <c r="C100" s="227"/>
      <c r="E100" s="218"/>
    </row>
    <row r="101" s="217" customFormat="1" ht="21.9" hidden="1" customHeight="1" spans="1:5">
      <c r="A101" s="231">
        <v>2010999</v>
      </c>
      <c r="B101" s="233" t="s">
        <v>210</v>
      </c>
      <c r="C101" s="227"/>
      <c r="E101" s="218"/>
    </row>
    <row r="102" s="217" customFormat="1" ht="21.9" customHeight="1" spans="1:3">
      <c r="A102" s="230">
        <v>20111</v>
      </c>
      <c r="B102" s="229" t="s">
        <v>211</v>
      </c>
      <c r="C102" s="227">
        <v>4110.753462</v>
      </c>
    </row>
    <row r="103" s="217" customFormat="1" ht="21.9" customHeight="1" spans="1:5">
      <c r="A103" s="231">
        <v>2011101</v>
      </c>
      <c r="B103" s="232" t="s">
        <v>151</v>
      </c>
      <c r="C103" s="227">
        <v>2812.12237</v>
      </c>
      <c r="E103" s="218"/>
    </row>
    <row r="104" s="217" customFormat="1" ht="21.9" customHeight="1" spans="1:5">
      <c r="A104" s="231">
        <v>2011102</v>
      </c>
      <c r="B104" s="232" t="s">
        <v>152</v>
      </c>
      <c r="C104" s="227">
        <v>990</v>
      </c>
      <c r="E104" s="218"/>
    </row>
    <row r="105" s="217" customFormat="1" ht="21.9" hidden="1" customHeight="1" spans="1:5">
      <c r="A105" s="231">
        <v>2011103</v>
      </c>
      <c r="B105" s="233" t="s">
        <v>153</v>
      </c>
      <c r="C105" s="227"/>
      <c r="E105" s="218"/>
    </row>
    <row r="106" s="217" customFormat="1" ht="21.9" hidden="1" customHeight="1" spans="1:5">
      <c r="A106" s="231">
        <v>2011104</v>
      </c>
      <c r="B106" s="233" t="s">
        <v>212</v>
      </c>
      <c r="C106" s="227"/>
      <c r="E106" s="218"/>
    </row>
    <row r="107" s="217" customFormat="1" ht="21.9" hidden="1" customHeight="1" spans="1:5">
      <c r="A107" s="231">
        <v>2011105</v>
      </c>
      <c r="B107" s="233" t="s">
        <v>213</v>
      </c>
      <c r="C107" s="227"/>
      <c r="E107" s="218"/>
    </row>
    <row r="108" s="217" customFormat="1" ht="21.9" hidden="1" customHeight="1" spans="1:5">
      <c r="A108" s="231">
        <v>2011106</v>
      </c>
      <c r="B108" s="233" t="s">
        <v>214</v>
      </c>
      <c r="C108" s="227"/>
      <c r="E108" s="218"/>
    </row>
    <row r="109" s="217" customFormat="1" ht="21.9" customHeight="1" spans="1:5">
      <c r="A109" s="231">
        <v>2011150</v>
      </c>
      <c r="B109" s="232" t="s">
        <v>160</v>
      </c>
      <c r="C109" s="227">
        <v>308.631092</v>
      </c>
      <c r="E109" s="218"/>
    </row>
    <row r="110" s="217" customFormat="1" ht="21.9" hidden="1" customHeight="1" spans="1:5">
      <c r="A110" s="231">
        <v>2011199</v>
      </c>
      <c r="B110" s="233" t="s">
        <v>215</v>
      </c>
      <c r="C110" s="227"/>
      <c r="E110" s="218"/>
    </row>
    <row r="111" s="217" customFormat="1" ht="21.9" customHeight="1" spans="1:3">
      <c r="A111" s="230">
        <v>20113</v>
      </c>
      <c r="B111" s="229" t="s">
        <v>216</v>
      </c>
      <c r="C111" s="227">
        <v>4015.00177</v>
      </c>
    </row>
    <row r="112" s="217" customFormat="1" ht="21.9" customHeight="1" spans="1:5">
      <c r="A112" s="231">
        <v>2011301</v>
      </c>
      <c r="B112" s="232" t="s">
        <v>151</v>
      </c>
      <c r="C112" s="227">
        <v>893.907546</v>
      </c>
      <c r="E112" s="218"/>
    </row>
    <row r="113" s="217" customFormat="1" ht="21.9" customHeight="1" spans="1:5">
      <c r="A113" s="231">
        <v>2011302</v>
      </c>
      <c r="B113" s="232" t="s">
        <v>152</v>
      </c>
      <c r="C113" s="227">
        <v>272.4558</v>
      </c>
      <c r="E113" s="218"/>
    </row>
    <row r="114" s="217" customFormat="1" ht="21.9" hidden="1" customHeight="1" spans="1:5">
      <c r="A114" s="231">
        <v>2011303</v>
      </c>
      <c r="B114" s="233" t="s">
        <v>153</v>
      </c>
      <c r="C114" s="227"/>
      <c r="E114" s="218"/>
    </row>
    <row r="115" s="217" customFormat="1" ht="21.9" hidden="1" customHeight="1" spans="1:5">
      <c r="A115" s="231">
        <v>2011304</v>
      </c>
      <c r="B115" s="233" t="s">
        <v>217</v>
      </c>
      <c r="C115" s="227"/>
      <c r="E115" s="218"/>
    </row>
    <row r="116" s="217" customFormat="1" ht="21.9" hidden="1" customHeight="1" spans="1:5">
      <c r="A116" s="231">
        <v>2011305</v>
      </c>
      <c r="B116" s="233" t="s">
        <v>218</v>
      </c>
      <c r="C116" s="227"/>
      <c r="E116" s="218"/>
    </row>
    <row r="117" s="217" customFormat="1" ht="21.9" hidden="1" customHeight="1" spans="1:5">
      <c r="A117" s="231">
        <v>2011306</v>
      </c>
      <c r="B117" s="233" t="s">
        <v>219</v>
      </c>
      <c r="C117" s="227"/>
      <c r="E117" s="218"/>
    </row>
    <row r="118" s="217" customFormat="1" ht="21.9" hidden="1" customHeight="1" spans="1:5">
      <c r="A118" s="231">
        <v>2011307</v>
      </c>
      <c r="B118" s="233" t="s">
        <v>220</v>
      </c>
      <c r="C118" s="227"/>
      <c r="E118" s="218"/>
    </row>
    <row r="119" s="217" customFormat="1" ht="21.9" customHeight="1" spans="1:5">
      <c r="A119" s="231">
        <v>2011308</v>
      </c>
      <c r="B119" s="232" t="s">
        <v>221</v>
      </c>
      <c r="C119" s="227">
        <v>1952</v>
      </c>
      <c r="E119" s="218"/>
    </row>
    <row r="120" s="217" customFormat="1" ht="21.9" customHeight="1" spans="1:5">
      <c r="A120" s="231">
        <v>2011350</v>
      </c>
      <c r="B120" s="232" t="s">
        <v>160</v>
      </c>
      <c r="C120" s="227">
        <v>396.638424</v>
      </c>
      <c r="E120" s="218"/>
    </row>
    <row r="121" s="217" customFormat="1" ht="21.9" customHeight="1" spans="1:5">
      <c r="A121" s="231">
        <v>2011399</v>
      </c>
      <c r="B121" s="232" t="s">
        <v>222</v>
      </c>
      <c r="C121" s="227">
        <v>500</v>
      </c>
      <c r="E121" s="218"/>
    </row>
    <row r="122" s="217" customFormat="1" ht="21.9" hidden="1" customHeight="1" spans="1:3">
      <c r="A122" s="230">
        <v>20114</v>
      </c>
      <c r="B122" s="234" t="s">
        <v>223</v>
      </c>
      <c r="C122" s="227"/>
    </row>
    <row r="123" s="217" customFormat="1" ht="21.9" hidden="1" customHeight="1" spans="1:5">
      <c r="A123" s="231">
        <v>2011401</v>
      </c>
      <c r="B123" s="233" t="s">
        <v>151</v>
      </c>
      <c r="C123" s="227"/>
      <c r="E123" s="218"/>
    </row>
    <row r="124" s="217" customFormat="1" ht="21.9" hidden="1" customHeight="1" spans="1:5">
      <c r="A124" s="231">
        <v>2011402</v>
      </c>
      <c r="B124" s="233" t="s">
        <v>152</v>
      </c>
      <c r="C124" s="227"/>
      <c r="E124" s="218"/>
    </row>
    <row r="125" s="217" customFormat="1" ht="21.9" hidden="1" customHeight="1" spans="1:5">
      <c r="A125" s="231">
        <v>2011403</v>
      </c>
      <c r="B125" s="233" t="s">
        <v>153</v>
      </c>
      <c r="C125" s="227"/>
      <c r="E125" s="218"/>
    </row>
    <row r="126" s="217" customFormat="1" ht="21.9" hidden="1" customHeight="1" spans="1:5">
      <c r="A126" s="231">
        <v>2011404</v>
      </c>
      <c r="B126" s="233" t="s">
        <v>224</v>
      </c>
      <c r="C126" s="227"/>
      <c r="E126" s="218"/>
    </row>
    <row r="127" s="217" customFormat="1" ht="21.9" hidden="1" customHeight="1" spans="1:5">
      <c r="A127" s="231">
        <v>2011405</v>
      </c>
      <c r="B127" s="233" t="s">
        <v>225</v>
      </c>
      <c r="C127" s="227"/>
      <c r="E127" s="218"/>
    </row>
    <row r="128" s="217" customFormat="1" ht="21.9" hidden="1" customHeight="1" spans="1:5">
      <c r="A128" s="231">
        <v>2011408</v>
      </c>
      <c r="B128" s="233" t="s">
        <v>226</v>
      </c>
      <c r="C128" s="227"/>
      <c r="E128" s="218"/>
    </row>
    <row r="129" s="217" customFormat="1" ht="21.9" hidden="1" customHeight="1" spans="1:5">
      <c r="A129" s="231">
        <v>2011409</v>
      </c>
      <c r="B129" s="233" t="s">
        <v>227</v>
      </c>
      <c r="C129" s="227"/>
      <c r="E129" s="218"/>
    </row>
    <row r="130" s="217" customFormat="1" ht="21.9" hidden="1" customHeight="1" spans="1:5">
      <c r="A130" s="231">
        <v>2011410</v>
      </c>
      <c r="B130" s="233" t="s">
        <v>228</v>
      </c>
      <c r="C130" s="227"/>
      <c r="E130" s="218"/>
    </row>
    <row r="131" s="217" customFormat="1" ht="21.9" hidden="1" customHeight="1" spans="1:5">
      <c r="A131" s="231">
        <v>2011411</v>
      </c>
      <c r="B131" s="233" t="s">
        <v>229</v>
      </c>
      <c r="C131" s="227"/>
      <c r="E131" s="218"/>
    </row>
    <row r="132" s="217" customFormat="1" ht="21.9" hidden="1" customHeight="1" spans="1:5">
      <c r="A132" s="231">
        <v>2011450</v>
      </c>
      <c r="B132" s="233" t="s">
        <v>160</v>
      </c>
      <c r="C132" s="227"/>
      <c r="E132" s="218"/>
    </row>
    <row r="133" s="217" customFormat="1" ht="21.9" hidden="1" customHeight="1" spans="1:5">
      <c r="A133" s="231">
        <v>2011499</v>
      </c>
      <c r="B133" s="233" t="s">
        <v>230</v>
      </c>
      <c r="C133" s="227"/>
      <c r="E133" s="218"/>
    </row>
    <row r="134" s="217" customFormat="1" ht="21.9" customHeight="1" spans="1:3">
      <c r="A134" s="230">
        <v>20123</v>
      </c>
      <c r="B134" s="229" t="s">
        <v>231</v>
      </c>
      <c r="C134" s="227">
        <v>40</v>
      </c>
    </row>
    <row r="135" s="217" customFormat="1" ht="21.9" hidden="1" customHeight="1" spans="1:5">
      <c r="A135" s="231">
        <v>2012301</v>
      </c>
      <c r="B135" s="233" t="s">
        <v>151</v>
      </c>
      <c r="C135" s="227"/>
      <c r="E135" s="218"/>
    </row>
    <row r="136" s="217" customFormat="1" ht="21.9" hidden="1" customHeight="1" spans="1:5">
      <c r="A136" s="231">
        <v>2012302</v>
      </c>
      <c r="B136" s="233" t="s">
        <v>152</v>
      </c>
      <c r="C136" s="227"/>
      <c r="E136" s="218"/>
    </row>
    <row r="137" s="217" customFormat="1" ht="21.9" hidden="1" customHeight="1" spans="1:5">
      <c r="A137" s="231">
        <v>2012303</v>
      </c>
      <c r="B137" s="233" t="s">
        <v>153</v>
      </c>
      <c r="C137" s="227"/>
      <c r="E137" s="218"/>
    </row>
    <row r="138" s="217" customFormat="1" ht="21.9" customHeight="1" spans="1:5">
      <c r="A138" s="231">
        <v>2012304</v>
      </c>
      <c r="B138" s="232" t="s">
        <v>232</v>
      </c>
      <c r="C138" s="227">
        <v>40</v>
      </c>
      <c r="E138" s="218"/>
    </row>
    <row r="139" s="217" customFormat="1" ht="21.9" hidden="1" customHeight="1" spans="1:5">
      <c r="A139" s="231">
        <v>2012350</v>
      </c>
      <c r="B139" s="233" t="s">
        <v>160</v>
      </c>
      <c r="C139" s="227"/>
      <c r="E139" s="218"/>
    </row>
    <row r="140" s="217" customFormat="1" ht="21.9" hidden="1" customHeight="1" spans="1:5">
      <c r="A140" s="231">
        <v>2012399</v>
      </c>
      <c r="B140" s="233" t="s">
        <v>233</v>
      </c>
      <c r="C140" s="227"/>
      <c r="E140" s="218"/>
    </row>
    <row r="141" s="217" customFormat="1" ht="21.9" hidden="1" customHeight="1" spans="1:3">
      <c r="A141" s="230">
        <v>20125</v>
      </c>
      <c r="B141" s="234" t="s">
        <v>234</v>
      </c>
      <c r="C141" s="227"/>
    </row>
    <row r="142" s="217" customFormat="1" ht="21.9" hidden="1" customHeight="1" spans="1:5">
      <c r="A142" s="231">
        <v>2012501</v>
      </c>
      <c r="B142" s="233" t="s">
        <v>151</v>
      </c>
      <c r="C142" s="227"/>
      <c r="E142" s="218"/>
    </row>
    <row r="143" s="217" customFormat="1" ht="21.9" hidden="1" customHeight="1" spans="1:5">
      <c r="A143" s="231">
        <v>2012502</v>
      </c>
      <c r="B143" s="233" t="s">
        <v>152</v>
      </c>
      <c r="C143" s="227"/>
      <c r="E143" s="218"/>
    </row>
    <row r="144" s="217" customFormat="1" ht="21.9" hidden="1" customHeight="1" spans="1:5">
      <c r="A144" s="231">
        <v>2012503</v>
      </c>
      <c r="B144" s="233" t="s">
        <v>153</v>
      </c>
      <c r="C144" s="227"/>
      <c r="E144" s="218"/>
    </row>
    <row r="145" s="217" customFormat="1" ht="21.9" hidden="1" customHeight="1" spans="1:5">
      <c r="A145" s="231">
        <v>2012504</v>
      </c>
      <c r="B145" s="233" t="s">
        <v>235</v>
      </c>
      <c r="C145" s="227"/>
      <c r="E145" s="218"/>
    </row>
    <row r="146" s="217" customFormat="1" ht="21.9" hidden="1" customHeight="1" spans="1:5">
      <c r="A146" s="231">
        <v>2012505</v>
      </c>
      <c r="B146" s="233" t="s">
        <v>236</v>
      </c>
      <c r="C146" s="227"/>
      <c r="E146" s="218"/>
    </row>
    <row r="147" s="217" customFormat="1" ht="21.9" hidden="1" customHeight="1" spans="1:5">
      <c r="A147" s="231">
        <v>2012550</v>
      </c>
      <c r="B147" s="233" t="s">
        <v>160</v>
      </c>
      <c r="C147" s="227"/>
      <c r="E147" s="218"/>
    </row>
    <row r="148" s="217" customFormat="1" ht="21.9" hidden="1" customHeight="1" spans="1:5">
      <c r="A148" s="231">
        <v>2012599</v>
      </c>
      <c r="B148" s="233" t="s">
        <v>237</v>
      </c>
      <c r="C148" s="227"/>
      <c r="E148" s="218"/>
    </row>
    <row r="149" s="217" customFormat="1" ht="21.9" customHeight="1" spans="1:3">
      <c r="A149" s="230">
        <v>20126</v>
      </c>
      <c r="B149" s="229" t="s">
        <v>238</v>
      </c>
      <c r="C149" s="227">
        <v>713.955109</v>
      </c>
    </row>
    <row r="150" s="217" customFormat="1" ht="21.9" customHeight="1" spans="1:5">
      <c r="A150" s="231">
        <v>2012601</v>
      </c>
      <c r="B150" s="232" t="s">
        <v>151</v>
      </c>
      <c r="C150" s="227">
        <v>363.955109</v>
      </c>
      <c r="E150" s="218"/>
    </row>
    <row r="151" s="217" customFormat="1" ht="21.9" hidden="1" customHeight="1" spans="1:5">
      <c r="A151" s="231">
        <v>2012602</v>
      </c>
      <c r="B151" s="233" t="s">
        <v>152</v>
      </c>
      <c r="C151" s="227"/>
      <c r="E151" s="218"/>
    </row>
    <row r="152" s="217" customFormat="1" ht="21.9" hidden="1" customHeight="1" spans="1:5">
      <c r="A152" s="231">
        <v>2012603</v>
      </c>
      <c r="B152" s="233" t="s">
        <v>153</v>
      </c>
      <c r="C152" s="227"/>
      <c r="E152" s="218"/>
    </row>
    <row r="153" s="217" customFormat="1" ht="21.9" customHeight="1" spans="1:5">
      <c r="A153" s="231">
        <v>2012604</v>
      </c>
      <c r="B153" s="232" t="s">
        <v>239</v>
      </c>
      <c r="C153" s="227">
        <v>350</v>
      </c>
      <c r="E153" s="218"/>
    </row>
    <row r="154" s="217" customFormat="1" ht="21.9" hidden="1" customHeight="1" spans="1:5">
      <c r="A154" s="231">
        <v>2012699</v>
      </c>
      <c r="B154" s="233" t="s">
        <v>240</v>
      </c>
      <c r="C154" s="227"/>
      <c r="E154" s="218"/>
    </row>
    <row r="155" s="217" customFormat="1" ht="21.9" customHeight="1" spans="1:3">
      <c r="A155" s="230">
        <v>20128</v>
      </c>
      <c r="B155" s="229" t="s">
        <v>241</v>
      </c>
      <c r="C155" s="227">
        <v>465.919996</v>
      </c>
    </row>
    <row r="156" s="217" customFormat="1" ht="21.9" customHeight="1" spans="1:5">
      <c r="A156" s="231">
        <v>2012801</v>
      </c>
      <c r="B156" s="232" t="s">
        <v>151</v>
      </c>
      <c r="C156" s="227">
        <v>257.018084</v>
      </c>
      <c r="E156" s="218"/>
    </row>
    <row r="157" s="217" customFormat="1" ht="21.9" customHeight="1" spans="1:5">
      <c r="A157" s="231">
        <v>2012802</v>
      </c>
      <c r="B157" s="232" t="s">
        <v>152</v>
      </c>
      <c r="C157" s="227">
        <v>76</v>
      </c>
      <c r="E157" s="218"/>
    </row>
    <row r="158" s="217" customFormat="1" ht="21.9" hidden="1" customHeight="1" spans="1:5">
      <c r="A158" s="231">
        <v>2012803</v>
      </c>
      <c r="B158" s="233" t="s">
        <v>153</v>
      </c>
      <c r="C158" s="227"/>
      <c r="E158" s="218"/>
    </row>
    <row r="159" s="217" customFormat="1" ht="21.9" customHeight="1" spans="1:5">
      <c r="A159" s="231">
        <v>2012804</v>
      </c>
      <c r="B159" s="232" t="s">
        <v>165</v>
      </c>
      <c r="C159" s="227">
        <v>14</v>
      </c>
      <c r="E159" s="218"/>
    </row>
    <row r="160" s="217" customFormat="1" ht="21.9" customHeight="1" spans="1:5">
      <c r="A160" s="231">
        <v>2012850</v>
      </c>
      <c r="B160" s="232" t="s">
        <v>160</v>
      </c>
      <c r="C160" s="227">
        <v>98.901912</v>
      </c>
      <c r="E160" s="218"/>
    </row>
    <row r="161" s="217" customFormat="1" ht="21.9" customHeight="1" spans="1:5">
      <c r="A161" s="231">
        <v>2012899</v>
      </c>
      <c r="B161" s="232" t="s">
        <v>242</v>
      </c>
      <c r="C161" s="227">
        <v>20</v>
      </c>
      <c r="E161" s="218"/>
    </row>
    <row r="162" s="217" customFormat="1" ht="21.9" customHeight="1" spans="1:3">
      <c r="A162" s="230">
        <v>20129</v>
      </c>
      <c r="B162" s="229" t="s">
        <v>243</v>
      </c>
      <c r="C162" s="227">
        <v>1680.089385</v>
      </c>
    </row>
    <row r="163" s="217" customFormat="1" ht="21.9" customHeight="1" spans="1:5">
      <c r="A163" s="231">
        <v>2012901</v>
      </c>
      <c r="B163" s="232" t="s">
        <v>151</v>
      </c>
      <c r="C163" s="227">
        <v>617.386082</v>
      </c>
      <c r="E163" s="218"/>
    </row>
    <row r="164" s="217" customFormat="1" ht="21.9" customHeight="1" spans="1:5">
      <c r="A164" s="231">
        <v>2012902</v>
      </c>
      <c r="B164" s="232" t="s">
        <v>152</v>
      </c>
      <c r="C164" s="227">
        <v>215</v>
      </c>
      <c r="E164" s="218"/>
    </row>
    <row r="165" s="217" customFormat="1" ht="21.9" hidden="1" customHeight="1" spans="1:5">
      <c r="A165" s="231">
        <v>2012903</v>
      </c>
      <c r="B165" s="233" t="s">
        <v>153</v>
      </c>
      <c r="C165" s="227"/>
      <c r="E165" s="218"/>
    </row>
    <row r="166" s="217" customFormat="1" ht="21.9" customHeight="1" spans="1:5">
      <c r="A166" s="231">
        <v>2012906</v>
      </c>
      <c r="B166" s="232" t="s">
        <v>244</v>
      </c>
      <c r="C166" s="227">
        <v>50.035</v>
      </c>
      <c r="E166" s="218"/>
    </row>
    <row r="167" s="217" customFormat="1" ht="21.9" customHeight="1" spans="1:5">
      <c r="A167" s="231">
        <v>2012950</v>
      </c>
      <c r="B167" s="232" t="s">
        <v>160</v>
      </c>
      <c r="C167" s="227">
        <v>116.851416</v>
      </c>
      <c r="E167" s="218"/>
    </row>
    <row r="168" s="217" customFormat="1" ht="21.9" customHeight="1" spans="1:5">
      <c r="A168" s="231">
        <v>2012999</v>
      </c>
      <c r="B168" s="232" t="s">
        <v>245</v>
      </c>
      <c r="C168" s="227">
        <v>680.816887</v>
      </c>
      <c r="E168" s="218"/>
    </row>
    <row r="169" s="217" customFormat="1" ht="21.9" customHeight="1" spans="1:3">
      <c r="A169" s="230">
        <v>20131</v>
      </c>
      <c r="B169" s="229" t="s">
        <v>246</v>
      </c>
      <c r="C169" s="227">
        <v>1694.915572</v>
      </c>
    </row>
    <row r="170" s="217" customFormat="1" ht="21.9" customHeight="1" spans="1:5">
      <c r="A170" s="231">
        <v>2013101</v>
      </c>
      <c r="B170" s="232" t="s">
        <v>151</v>
      </c>
      <c r="C170" s="227">
        <v>1059.338258</v>
      </c>
      <c r="E170" s="218"/>
    </row>
    <row r="171" s="217" customFormat="1" ht="21.9" customHeight="1" spans="1:5">
      <c r="A171" s="231">
        <v>2013102</v>
      </c>
      <c r="B171" s="232" t="s">
        <v>152</v>
      </c>
      <c r="C171" s="227">
        <v>305.9</v>
      </c>
      <c r="E171" s="218"/>
    </row>
    <row r="172" s="217" customFormat="1" ht="21.9" hidden="1" customHeight="1" spans="1:5">
      <c r="A172" s="231">
        <v>2013103</v>
      </c>
      <c r="B172" s="233" t="s">
        <v>153</v>
      </c>
      <c r="C172" s="227"/>
      <c r="E172" s="218"/>
    </row>
    <row r="173" s="217" customFormat="1" ht="21.9" hidden="1" customHeight="1" spans="1:5">
      <c r="A173" s="231">
        <v>2013105</v>
      </c>
      <c r="B173" s="233" t="s">
        <v>247</v>
      </c>
      <c r="C173" s="227"/>
      <c r="E173" s="218"/>
    </row>
    <row r="174" s="217" customFormat="1" ht="21.9" customHeight="1" spans="1:5">
      <c r="A174" s="231">
        <v>2013150</v>
      </c>
      <c r="B174" s="232" t="s">
        <v>160</v>
      </c>
      <c r="C174" s="227">
        <v>231.677314</v>
      </c>
      <c r="E174" s="218"/>
    </row>
    <row r="175" s="217" customFormat="1" ht="21.9" customHeight="1" spans="1:5">
      <c r="A175" s="231">
        <v>2013199</v>
      </c>
      <c r="B175" s="232" t="s">
        <v>248</v>
      </c>
      <c r="C175" s="227">
        <v>98</v>
      </c>
      <c r="E175" s="218"/>
    </row>
    <row r="176" s="217" customFormat="1" ht="21.9" customHeight="1" spans="1:3">
      <c r="A176" s="230">
        <v>20132</v>
      </c>
      <c r="B176" s="229" t="s">
        <v>249</v>
      </c>
      <c r="C176" s="227">
        <v>3506.265285</v>
      </c>
    </row>
    <row r="177" s="217" customFormat="1" ht="21.9" customHeight="1" spans="1:5">
      <c r="A177" s="231">
        <v>2013201</v>
      </c>
      <c r="B177" s="232" t="s">
        <v>151</v>
      </c>
      <c r="C177" s="227">
        <v>489.446399</v>
      </c>
      <c r="E177" s="218"/>
    </row>
    <row r="178" s="217" customFormat="1" ht="21.9" customHeight="1" spans="1:5">
      <c r="A178" s="231">
        <v>2013202</v>
      </c>
      <c r="B178" s="232" t="s">
        <v>152</v>
      </c>
      <c r="C178" s="227">
        <v>2709.54</v>
      </c>
      <c r="E178" s="218"/>
    </row>
    <row r="179" s="217" customFormat="1" ht="21.9" hidden="1" customHeight="1" spans="1:5">
      <c r="A179" s="231">
        <v>2013203</v>
      </c>
      <c r="B179" s="233" t="s">
        <v>153</v>
      </c>
      <c r="C179" s="227"/>
      <c r="E179" s="218"/>
    </row>
    <row r="180" s="217" customFormat="1" ht="21.9" customHeight="1" spans="1:5">
      <c r="A180" s="231">
        <v>2013204</v>
      </c>
      <c r="B180" s="232" t="s">
        <v>250</v>
      </c>
      <c r="C180" s="227">
        <v>35</v>
      </c>
      <c r="E180" s="218"/>
    </row>
    <row r="181" s="217" customFormat="1" ht="21.9" customHeight="1" spans="1:5">
      <c r="A181" s="231">
        <v>2013250</v>
      </c>
      <c r="B181" s="232" t="s">
        <v>160</v>
      </c>
      <c r="C181" s="227">
        <v>198.271488</v>
      </c>
      <c r="E181" s="218"/>
    </row>
    <row r="182" s="217" customFormat="1" ht="21.9" customHeight="1" spans="1:5">
      <c r="A182" s="231">
        <v>2013299</v>
      </c>
      <c r="B182" s="232" t="s">
        <v>251</v>
      </c>
      <c r="C182" s="227">
        <v>74.007398</v>
      </c>
      <c r="E182" s="218"/>
    </row>
    <row r="183" s="217" customFormat="1" ht="21.9" customHeight="1" spans="1:3">
      <c r="A183" s="230">
        <v>20133</v>
      </c>
      <c r="B183" s="229" t="s">
        <v>252</v>
      </c>
      <c r="C183" s="227">
        <v>869.558983</v>
      </c>
    </row>
    <row r="184" s="217" customFormat="1" ht="21.9" customHeight="1" spans="1:5">
      <c r="A184" s="231">
        <v>2013301</v>
      </c>
      <c r="B184" s="232" t="s">
        <v>151</v>
      </c>
      <c r="C184" s="227">
        <v>321.474581</v>
      </c>
      <c r="E184" s="218"/>
    </row>
    <row r="185" s="217" customFormat="1" ht="21.9" customHeight="1" spans="1:5">
      <c r="A185" s="231">
        <v>2013302</v>
      </c>
      <c r="B185" s="232" t="s">
        <v>152</v>
      </c>
      <c r="C185" s="227">
        <v>200</v>
      </c>
      <c r="E185" s="218"/>
    </row>
    <row r="186" s="217" customFormat="1" ht="21.9" hidden="1" customHeight="1" spans="1:5">
      <c r="A186" s="231">
        <v>2013303</v>
      </c>
      <c r="B186" s="233" t="s">
        <v>153</v>
      </c>
      <c r="C186" s="227"/>
      <c r="E186" s="218"/>
    </row>
    <row r="187" s="217" customFormat="1" ht="21.9" hidden="1" customHeight="1" spans="1:5">
      <c r="A187" s="231">
        <v>2013304</v>
      </c>
      <c r="B187" s="233" t="s">
        <v>253</v>
      </c>
      <c r="C187" s="227"/>
      <c r="E187" s="218"/>
    </row>
    <row r="188" s="217" customFormat="1" ht="21.9" customHeight="1" spans="1:5">
      <c r="A188" s="231">
        <v>2013350</v>
      </c>
      <c r="B188" s="232" t="s">
        <v>160</v>
      </c>
      <c r="C188" s="227">
        <v>313.084402</v>
      </c>
      <c r="E188" s="218"/>
    </row>
    <row r="189" s="217" customFormat="1" ht="21.9" customHeight="1" spans="1:5">
      <c r="A189" s="231">
        <v>2013399</v>
      </c>
      <c r="B189" s="232" t="s">
        <v>254</v>
      </c>
      <c r="C189" s="227">
        <v>35</v>
      </c>
      <c r="E189" s="218"/>
    </row>
    <row r="190" s="217" customFormat="1" ht="21.9" customHeight="1" spans="1:3">
      <c r="A190" s="230">
        <v>20134</v>
      </c>
      <c r="B190" s="229" t="s">
        <v>255</v>
      </c>
      <c r="C190" s="227">
        <v>807.469051</v>
      </c>
    </row>
    <row r="191" s="217" customFormat="1" ht="21.9" customHeight="1" spans="1:5">
      <c r="A191" s="231">
        <v>2013401</v>
      </c>
      <c r="B191" s="232" t="s">
        <v>151</v>
      </c>
      <c r="C191" s="227">
        <v>284.148819</v>
      </c>
      <c r="E191" s="218"/>
    </row>
    <row r="192" s="217" customFormat="1" ht="21.9" hidden="1" customHeight="1" spans="1:5">
      <c r="A192" s="231">
        <v>2013402</v>
      </c>
      <c r="B192" s="233" t="s">
        <v>152</v>
      </c>
      <c r="C192" s="227"/>
      <c r="E192" s="218"/>
    </row>
    <row r="193" s="217" customFormat="1" ht="21.9" hidden="1" customHeight="1" spans="1:5">
      <c r="A193" s="231">
        <v>2013403</v>
      </c>
      <c r="B193" s="233" t="s">
        <v>153</v>
      </c>
      <c r="C193" s="227"/>
      <c r="E193" s="218"/>
    </row>
    <row r="194" s="217" customFormat="1" ht="21.9" customHeight="1" spans="1:5">
      <c r="A194" s="231">
        <v>2013404</v>
      </c>
      <c r="B194" s="232" t="s">
        <v>256</v>
      </c>
      <c r="C194" s="227">
        <v>230</v>
      </c>
      <c r="E194" s="218"/>
    </row>
    <row r="195" s="217" customFormat="1" ht="21.9" hidden="1" customHeight="1" spans="1:5">
      <c r="A195" s="231">
        <v>2013405</v>
      </c>
      <c r="B195" s="233" t="s">
        <v>257</v>
      </c>
      <c r="C195" s="227"/>
      <c r="E195" s="218"/>
    </row>
    <row r="196" s="217" customFormat="1" ht="21.9" customHeight="1" spans="1:5">
      <c r="A196" s="231">
        <v>2013450</v>
      </c>
      <c r="B196" s="232" t="s">
        <v>160</v>
      </c>
      <c r="C196" s="227">
        <v>112.320232</v>
      </c>
      <c r="E196" s="218"/>
    </row>
    <row r="197" s="217" customFormat="1" ht="21.9" customHeight="1" spans="1:5">
      <c r="A197" s="231">
        <v>2013499</v>
      </c>
      <c r="B197" s="232" t="s">
        <v>258</v>
      </c>
      <c r="C197" s="227">
        <v>181</v>
      </c>
      <c r="E197" s="218"/>
    </row>
    <row r="198" s="217" customFormat="1" ht="21.9" customHeight="1" spans="1:3">
      <c r="A198" s="230">
        <v>20135</v>
      </c>
      <c r="B198" s="229" t="s">
        <v>259</v>
      </c>
      <c r="C198" s="227">
        <v>211.227051</v>
      </c>
    </row>
    <row r="199" s="217" customFormat="1" ht="21.9" customHeight="1" spans="1:5">
      <c r="A199" s="231">
        <v>2013501</v>
      </c>
      <c r="B199" s="232" t="s">
        <v>151</v>
      </c>
      <c r="C199" s="227">
        <v>150.824201</v>
      </c>
      <c r="E199" s="218"/>
    </row>
    <row r="200" s="217" customFormat="1" ht="21.9" customHeight="1" spans="1:5">
      <c r="A200" s="231">
        <v>2013502</v>
      </c>
      <c r="B200" s="232" t="s">
        <v>152</v>
      </c>
      <c r="C200" s="227">
        <v>43</v>
      </c>
      <c r="E200" s="218"/>
    </row>
    <row r="201" s="217" customFormat="1" ht="21.9" hidden="1" customHeight="1" spans="1:5">
      <c r="A201" s="231">
        <v>2013503</v>
      </c>
      <c r="B201" s="233" t="s">
        <v>153</v>
      </c>
      <c r="C201" s="227"/>
      <c r="E201" s="218"/>
    </row>
    <row r="202" s="217" customFormat="1" ht="21.9" customHeight="1" spans="1:5">
      <c r="A202" s="231">
        <v>2013550</v>
      </c>
      <c r="B202" s="232" t="s">
        <v>160</v>
      </c>
      <c r="C202" s="227">
        <v>17.40285</v>
      </c>
      <c r="E202" s="218"/>
    </row>
    <row r="203" s="217" customFormat="1" ht="21.9" hidden="1" customHeight="1" spans="1:5">
      <c r="A203" s="231">
        <v>2013599</v>
      </c>
      <c r="B203" s="233" t="s">
        <v>260</v>
      </c>
      <c r="C203" s="227"/>
      <c r="E203" s="218"/>
    </row>
    <row r="204" s="217" customFormat="1" ht="21.9" customHeight="1" spans="1:3">
      <c r="A204" s="230">
        <v>20136</v>
      </c>
      <c r="B204" s="229" t="s">
        <v>261</v>
      </c>
      <c r="C204" s="227">
        <v>4269.078113</v>
      </c>
    </row>
    <row r="205" s="217" customFormat="1" ht="21.9" customHeight="1" spans="1:5">
      <c r="A205" s="231">
        <v>2013601</v>
      </c>
      <c r="B205" s="232" t="s">
        <v>151</v>
      </c>
      <c r="C205" s="227">
        <v>1186.490666</v>
      </c>
      <c r="E205" s="218"/>
    </row>
    <row r="206" s="217" customFormat="1" ht="21.9" customHeight="1" spans="1:5">
      <c r="A206" s="231">
        <v>2013602</v>
      </c>
      <c r="B206" s="232" t="s">
        <v>152</v>
      </c>
      <c r="C206" s="227">
        <v>2611.88</v>
      </c>
      <c r="E206" s="218"/>
    </row>
    <row r="207" s="217" customFormat="1" ht="21.9" hidden="1" customHeight="1" spans="1:5">
      <c r="A207" s="231">
        <v>2013603</v>
      </c>
      <c r="B207" s="233" t="s">
        <v>153</v>
      </c>
      <c r="C207" s="227"/>
      <c r="E207" s="218"/>
    </row>
    <row r="208" s="217" customFormat="1" ht="21.9" customHeight="1" spans="1:5">
      <c r="A208" s="231">
        <v>2013650</v>
      </c>
      <c r="B208" s="232" t="s">
        <v>160</v>
      </c>
      <c r="C208" s="227">
        <v>223.559395</v>
      </c>
      <c r="E208" s="218"/>
    </row>
    <row r="209" s="217" customFormat="1" ht="21.9" customHeight="1" spans="1:5">
      <c r="A209" s="231">
        <v>2013699</v>
      </c>
      <c r="B209" s="232" t="s">
        <v>262</v>
      </c>
      <c r="C209" s="227">
        <v>247.148052</v>
      </c>
      <c r="E209" s="218"/>
    </row>
    <row r="210" s="217" customFormat="1" ht="21.9" customHeight="1" spans="1:3">
      <c r="A210" s="230">
        <v>20137</v>
      </c>
      <c r="B210" s="229" t="s">
        <v>263</v>
      </c>
      <c r="C210" s="227">
        <v>378.766003</v>
      </c>
    </row>
    <row r="211" s="217" customFormat="1" ht="21.9" customHeight="1" spans="1:5">
      <c r="A211" s="231">
        <v>2013701</v>
      </c>
      <c r="B211" s="232" t="s">
        <v>151</v>
      </c>
      <c r="C211" s="227">
        <v>80.721615</v>
      </c>
      <c r="E211" s="218"/>
    </row>
    <row r="212" s="217" customFormat="1" ht="21.9" customHeight="1" spans="1:5">
      <c r="A212" s="231">
        <v>2013702</v>
      </c>
      <c r="B212" s="232" t="s">
        <v>152</v>
      </c>
      <c r="C212" s="227">
        <v>115</v>
      </c>
      <c r="E212" s="218"/>
    </row>
    <row r="213" s="217" customFormat="1" ht="21.9" hidden="1" customHeight="1" spans="1:5">
      <c r="A213" s="231">
        <v>2013703</v>
      </c>
      <c r="B213" s="233" t="s">
        <v>153</v>
      </c>
      <c r="C213" s="227"/>
      <c r="E213" s="218"/>
    </row>
    <row r="214" s="217" customFormat="1" ht="21.9" customHeight="1" spans="1:5">
      <c r="A214" s="231">
        <v>2013704</v>
      </c>
      <c r="B214" s="232" t="s">
        <v>264</v>
      </c>
      <c r="C214" s="227">
        <v>85</v>
      </c>
      <c r="E214" s="218"/>
    </row>
    <row r="215" s="217" customFormat="1" ht="21.9" customHeight="1" spans="1:5">
      <c r="A215" s="231">
        <v>2013750</v>
      </c>
      <c r="B215" s="232" t="s">
        <v>160</v>
      </c>
      <c r="C215" s="227">
        <v>98.044388</v>
      </c>
      <c r="E215" s="218"/>
    </row>
    <row r="216" s="217" customFormat="1" ht="21.9" hidden="1" customHeight="1" spans="1:5">
      <c r="A216" s="231">
        <v>2013799</v>
      </c>
      <c r="B216" s="233" t="s">
        <v>265</v>
      </c>
      <c r="C216" s="227"/>
      <c r="E216" s="218"/>
    </row>
    <row r="217" s="217" customFormat="1" ht="21.9" customHeight="1" spans="1:3">
      <c r="A217" s="230">
        <v>20138</v>
      </c>
      <c r="B217" s="229" t="s">
        <v>266</v>
      </c>
      <c r="C217" s="227">
        <v>572</v>
      </c>
    </row>
    <row r="218" s="217" customFormat="1" ht="21.9" hidden="1" customHeight="1" spans="1:5">
      <c r="A218" s="231">
        <v>2013801</v>
      </c>
      <c r="B218" s="233" t="s">
        <v>151</v>
      </c>
      <c r="C218" s="227"/>
      <c r="E218" s="218"/>
    </row>
    <row r="219" s="217" customFormat="1" ht="21.9" customHeight="1" spans="1:5">
      <c r="A219" s="231">
        <v>2013802</v>
      </c>
      <c r="B219" s="232" t="s">
        <v>152</v>
      </c>
      <c r="C219" s="227">
        <v>350</v>
      </c>
      <c r="E219" s="218"/>
    </row>
    <row r="220" s="217" customFormat="1" ht="21.9" hidden="1" customHeight="1" spans="1:5">
      <c r="A220" s="231">
        <v>2013803</v>
      </c>
      <c r="B220" s="233" t="s">
        <v>153</v>
      </c>
      <c r="C220" s="227"/>
      <c r="E220" s="218"/>
    </row>
    <row r="221" s="217" customFormat="1" ht="21.9" hidden="1" customHeight="1" spans="1:5">
      <c r="A221" s="231">
        <v>2013804</v>
      </c>
      <c r="B221" s="233" t="s">
        <v>267</v>
      </c>
      <c r="C221" s="227"/>
      <c r="E221" s="218"/>
    </row>
    <row r="222" s="217" customFormat="1" ht="21.9" hidden="1" customHeight="1" spans="1:5">
      <c r="A222" s="231">
        <v>2013805</v>
      </c>
      <c r="B222" s="233" t="s">
        <v>268</v>
      </c>
      <c r="C222" s="227"/>
      <c r="E222" s="218"/>
    </row>
    <row r="223" s="217" customFormat="1" ht="21.9" hidden="1" customHeight="1" spans="1:5">
      <c r="A223" s="231">
        <v>2013808</v>
      </c>
      <c r="B223" s="233" t="s">
        <v>192</v>
      </c>
      <c r="C223" s="227"/>
      <c r="E223" s="218"/>
    </row>
    <row r="224" s="217" customFormat="1" ht="21.9" hidden="1" customHeight="1" spans="1:5">
      <c r="A224" s="231">
        <v>2013810</v>
      </c>
      <c r="B224" s="233" t="s">
        <v>269</v>
      </c>
      <c r="C224" s="227"/>
      <c r="E224" s="218"/>
    </row>
    <row r="225" s="217" customFormat="1" ht="21.9" hidden="1" customHeight="1" spans="1:5">
      <c r="A225" s="231">
        <v>2013812</v>
      </c>
      <c r="B225" s="233" t="s">
        <v>270</v>
      </c>
      <c r="C225" s="227"/>
      <c r="E225" s="218"/>
    </row>
    <row r="226" s="217" customFormat="1" ht="21.9" hidden="1" customHeight="1" spans="1:5">
      <c r="A226" s="231">
        <v>2013813</v>
      </c>
      <c r="B226" s="233" t="s">
        <v>271</v>
      </c>
      <c r="C226" s="227"/>
      <c r="E226" s="218"/>
    </row>
    <row r="227" s="217" customFormat="1" ht="21.9" hidden="1" customHeight="1" spans="1:5">
      <c r="A227" s="231">
        <v>2013814</v>
      </c>
      <c r="B227" s="233" t="s">
        <v>272</v>
      </c>
      <c r="C227" s="227"/>
      <c r="E227" s="218"/>
    </row>
    <row r="228" s="217" customFormat="1" ht="21.9" hidden="1" customHeight="1" spans="1:5">
      <c r="A228" s="231">
        <v>2013815</v>
      </c>
      <c r="B228" s="233" t="s">
        <v>273</v>
      </c>
      <c r="C228" s="227"/>
      <c r="E228" s="218"/>
    </row>
    <row r="229" s="217" customFormat="1" ht="21.9" customHeight="1" spans="1:5">
      <c r="A229" s="231">
        <v>2013816</v>
      </c>
      <c r="B229" s="232" t="s">
        <v>274</v>
      </c>
      <c r="C229" s="227">
        <v>222</v>
      </c>
      <c r="E229" s="218"/>
    </row>
    <row r="230" s="217" customFormat="1" ht="21.9" hidden="1" customHeight="1" spans="1:5">
      <c r="A230" s="231">
        <v>2013850</v>
      </c>
      <c r="B230" s="233" t="s">
        <v>160</v>
      </c>
      <c r="C230" s="227"/>
      <c r="E230" s="218"/>
    </row>
    <row r="231" s="217" customFormat="1" ht="21.9" hidden="1" customHeight="1" spans="1:5">
      <c r="A231" s="231">
        <v>2013899</v>
      </c>
      <c r="B231" s="233" t="s">
        <v>275</v>
      </c>
      <c r="C231" s="227"/>
      <c r="E231" s="218"/>
    </row>
    <row r="232" s="217" customFormat="1" ht="21.9" customHeight="1" spans="1:3">
      <c r="A232" s="230">
        <v>20199</v>
      </c>
      <c r="B232" s="229" t="s">
        <v>276</v>
      </c>
      <c r="C232" s="227">
        <v>1585.57794</v>
      </c>
    </row>
    <row r="233" s="217" customFormat="1" ht="21.9" hidden="1" customHeight="1" spans="1:5">
      <c r="A233" s="231">
        <v>2019901</v>
      </c>
      <c r="B233" s="233" t="s">
        <v>277</v>
      </c>
      <c r="C233" s="227"/>
      <c r="E233" s="218"/>
    </row>
    <row r="234" s="217" customFormat="1" ht="21.9" customHeight="1" spans="1:5">
      <c r="A234" s="231">
        <v>2019999</v>
      </c>
      <c r="B234" s="232" t="s">
        <v>278</v>
      </c>
      <c r="C234" s="227">
        <v>1585.57794</v>
      </c>
      <c r="E234" s="218"/>
    </row>
    <row r="235" s="217" customFormat="1" ht="21.9" hidden="1" customHeight="1" spans="1:3">
      <c r="A235" s="228">
        <v>202</v>
      </c>
      <c r="B235" s="234" t="s">
        <v>279</v>
      </c>
      <c r="C235" s="235"/>
    </row>
    <row r="236" s="217" customFormat="1" ht="21.9" hidden="1" customHeight="1" spans="1:3">
      <c r="A236" s="230">
        <v>20201</v>
      </c>
      <c r="B236" s="234" t="s">
        <v>280</v>
      </c>
      <c r="C236" s="227"/>
    </row>
    <row r="237" s="217" customFormat="1" ht="21.9" hidden="1" customHeight="1" spans="1:5">
      <c r="A237" s="231">
        <v>2020101</v>
      </c>
      <c r="B237" s="233" t="s">
        <v>151</v>
      </c>
      <c r="C237" s="227"/>
      <c r="E237" s="218"/>
    </row>
    <row r="238" s="217" customFormat="1" ht="21.9" hidden="1" customHeight="1" spans="1:5">
      <c r="A238" s="231">
        <v>2020102</v>
      </c>
      <c r="B238" s="233" t="s">
        <v>152</v>
      </c>
      <c r="C238" s="227"/>
      <c r="E238" s="218"/>
    </row>
    <row r="239" s="217" customFormat="1" ht="21.9" hidden="1" customHeight="1" spans="1:5">
      <c r="A239" s="231">
        <v>2020103</v>
      </c>
      <c r="B239" s="233" t="s">
        <v>153</v>
      </c>
      <c r="C239" s="227"/>
      <c r="E239" s="218"/>
    </row>
    <row r="240" s="217" customFormat="1" ht="21.9" hidden="1" customHeight="1" spans="1:5">
      <c r="A240" s="231">
        <v>2020104</v>
      </c>
      <c r="B240" s="233" t="s">
        <v>247</v>
      </c>
      <c r="C240" s="227"/>
      <c r="E240" s="218"/>
    </row>
    <row r="241" s="217" customFormat="1" ht="21.9" hidden="1" customHeight="1" spans="1:5">
      <c r="A241" s="231">
        <v>2020150</v>
      </c>
      <c r="B241" s="233" t="s">
        <v>160</v>
      </c>
      <c r="C241" s="227"/>
      <c r="E241" s="218"/>
    </row>
    <row r="242" s="217" customFormat="1" ht="21.9" hidden="1" customHeight="1" spans="1:5">
      <c r="A242" s="231">
        <v>2020199</v>
      </c>
      <c r="B242" s="233" t="s">
        <v>281</v>
      </c>
      <c r="C242" s="227"/>
      <c r="E242" s="218"/>
    </row>
    <row r="243" s="217" customFormat="1" ht="21.9" hidden="1" customHeight="1" spans="1:3">
      <c r="A243" s="230">
        <v>20202</v>
      </c>
      <c r="B243" s="234" t="s">
        <v>282</v>
      </c>
      <c r="C243" s="227"/>
    </row>
    <row r="244" s="217" customFormat="1" ht="21.9" hidden="1" customHeight="1" spans="1:5">
      <c r="A244" s="231">
        <v>2020201</v>
      </c>
      <c r="B244" s="233" t="s">
        <v>283</v>
      </c>
      <c r="C244" s="227"/>
      <c r="E244" s="218"/>
    </row>
    <row r="245" s="217" customFormat="1" ht="21.9" hidden="1" customHeight="1" spans="1:5">
      <c r="A245" s="231">
        <v>2020202</v>
      </c>
      <c r="B245" s="233" t="s">
        <v>284</v>
      </c>
      <c r="C245" s="227"/>
      <c r="E245" s="218"/>
    </row>
    <row r="246" s="217" customFormat="1" ht="21.9" hidden="1" customHeight="1" spans="1:3">
      <c r="A246" s="230">
        <v>20203</v>
      </c>
      <c r="B246" s="234" t="s">
        <v>285</v>
      </c>
      <c r="C246" s="227"/>
    </row>
    <row r="247" s="217" customFormat="1" ht="21.9" hidden="1" customHeight="1" spans="1:5">
      <c r="A247" s="231">
        <v>2020304</v>
      </c>
      <c r="B247" s="233" t="s">
        <v>286</v>
      </c>
      <c r="C247" s="227"/>
      <c r="E247" s="218"/>
    </row>
    <row r="248" s="217" customFormat="1" ht="21.9" hidden="1" customHeight="1" spans="1:5">
      <c r="A248" s="231">
        <v>2020306</v>
      </c>
      <c r="B248" s="233" t="s">
        <v>287</v>
      </c>
      <c r="C248" s="227"/>
      <c r="E248" s="218"/>
    </row>
    <row r="249" s="217" customFormat="1" ht="21.9" hidden="1" customHeight="1" spans="1:3">
      <c r="A249" s="230">
        <v>20204</v>
      </c>
      <c r="B249" s="234" t="s">
        <v>288</v>
      </c>
      <c r="C249" s="227"/>
    </row>
    <row r="250" s="217" customFormat="1" ht="21.9" hidden="1" customHeight="1" spans="1:5">
      <c r="A250" s="231">
        <v>2020401</v>
      </c>
      <c r="B250" s="233" t="s">
        <v>289</v>
      </c>
      <c r="C250" s="227"/>
      <c r="E250" s="218"/>
    </row>
    <row r="251" s="217" customFormat="1" ht="21.9" hidden="1" customHeight="1" spans="1:5">
      <c r="A251" s="231">
        <v>2020402</v>
      </c>
      <c r="B251" s="233" t="s">
        <v>290</v>
      </c>
      <c r="C251" s="227"/>
      <c r="E251" s="218"/>
    </row>
    <row r="252" s="217" customFormat="1" ht="21.9" hidden="1" customHeight="1" spans="1:5">
      <c r="A252" s="231">
        <v>2020403</v>
      </c>
      <c r="B252" s="233" t="s">
        <v>291</v>
      </c>
      <c r="C252" s="227"/>
      <c r="E252" s="218"/>
    </row>
    <row r="253" s="217" customFormat="1" ht="21.9" hidden="1" customHeight="1" spans="1:5">
      <c r="A253" s="231">
        <v>2020404</v>
      </c>
      <c r="B253" s="233" t="s">
        <v>292</v>
      </c>
      <c r="C253" s="227"/>
      <c r="E253" s="218"/>
    </row>
    <row r="254" s="217" customFormat="1" ht="21.9" hidden="1" customHeight="1" spans="1:5">
      <c r="A254" s="231">
        <v>2020499</v>
      </c>
      <c r="B254" s="233" t="s">
        <v>293</v>
      </c>
      <c r="C254" s="227"/>
      <c r="E254" s="218"/>
    </row>
    <row r="255" s="217" customFormat="1" ht="21.9" hidden="1" customHeight="1" spans="1:3">
      <c r="A255" s="230">
        <v>20205</v>
      </c>
      <c r="B255" s="234" t="s">
        <v>294</v>
      </c>
      <c r="C255" s="227"/>
    </row>
    <row r="256" s="217" customFormat="1" ht="21.9" hidden="1" customHeight="1" spans="1:5">
      <c r="A256" s="231">
        <v>2020503</v>
      </c>
      <c r="B256" s="233" t="s">
        <v>295</v>
      </c>
      <c r="C256" s="227"/>
      <c r="E256" s="218"/>
    </row>
    <row r="257" s="217" customFormat="1" ht="21.9" hidden="1" customHeight="1" spans="1:5">
      <c r="A257" s="231">
        <v>2020504</v>
      </c>
      <c r="B257" s="233" t="s">
        <v>296</v>
      </c>
      <c r="C257" s="227"/>
      <c r="E257" s="218"/>
    </row>
    <row r="258" s="217" customFormat="1" ht="21.9" hidden="1" customHeight="1" spans="1:5">
      <c r="A258" s="231">
        <v>2020505</v>
      </c>
      <c r="B258" s="233" t="s">
        <v>297</v>
      </c>
      <c r="C258" s="227"/>
      <c r="E258" s="218"/>
    </row>
    <row r="259" s="217" customFormat="1" ht="21.9" hidden="1" customHeight="1" spans="1:5">
      <c r="A259" s="231">
        <v>2020599</v>
      </c>
      <c r="B259" s="233" t="s">
        <v>298</v>
      </c>
      <c r="C259" s="227"/>
      <c r="E259" s="218"/>
    </row>
    <row r="260" s="217" customFormat="1" ht="21.9" hidden="1" customHeight="1" spans="1:3">
      <c r="A260" s="230">
        <v>20206</v>
      </c>
      <c r="B260" s="234" t="s">
        <v>299</v>
      </c>
      <c r="C260" s="227"/>
    </row>
    <row r="261" s="217" customFormat="1" ht="21.9" hidden="1" customHeight="1" spans="1:5">
      <c r="A261" s="231">
        <v>2020601</v>
      </c>
      <c r="B261" s="233" t="s">
        <v>300</v>
      </c>
      <c r="C261" s="227"/>
      <c r="E261" s="218"/>
    </row>
    <row r="262" s="217" customFormat="1" ht="21.9" hidden="1" customHeight="1" spans="1:3">
      <c r="A262" s="230">
        <v>20207</v>
      </c>
      <c r="B262" s="234" t="s">
        <v>301</v>
      </c>
      <c r="C262" s="227"/>
    </row>
    <row r="263" s="217" customFormat="1" ht="21.9" hidden="1" customHeight="1" spans="1:5">
      <c r="A263" s="231">
        <v>2020701</v>
      </c>
      <c r="B263" s="233" t="s">
        <v>302</v>
      </c>
      <c r="C263" s="227"/>
      <c r="E263" s="218"/>
    </row>
    <row r="264" s="217" customFormat="1" ht="21.9" hidden="1" customHeight="1" spans="1:5">
      <c r="A264" s="231">
        <v>2020702</v>
      </c>
      <c r="B264" s="233" t="s">
        <v>303</v>
      </c>
      <c r="C264" s="227"/>
      <c r="E264" s="218"/>
    </row>
    <row r="265" s="217" customFormat="1" ht="21.9" hidden="1" customHeight="1" spans="1:5">
      <c r="A265" s="231">
        <v>2020703</v>
      </c>
      <c r="B265" s="233" t="s">
        <v>304</v>
      </c>
      <c r="C265" s="227"/>
      <c r="E265" s="218"/>
    </row>
    <row r="266" s="217" customFormat="1" ht="21.9" hidden="1" customHeight="1" spans="1:5">
      <c r="A266" s="231">
        <v>2020799</v>
      </c>
      <c r="B266" s="233" t="s">
        <v>305</v>
      </c>
      <c r="C266" s="227"/>
      <c r="E266" s="218"/>
    </row>
    <row r="267" s="217" customFormat="1" ht="21.9" hidden="1" customHeight="1" spans="1:3">
      <c r="A267" s="230">
        <v>20208</v>
      </c>
      <c r="B267" s="234" t="s">
        <v>306</v>
      </c>
      <c r="C267" s="227"/>
    </row>
    <row r="268" s="217" customFormat="1" ht="21.9" hidden="1" customHeight="1" spans="1:5">
      <c r="A268" s="231">
        <v>2020801</v>
      </c>
      <c r="B268" s="233" t="s">
        <v>151</v>
      </c>
      <c r="C268" s="227"/>
      <c r="E268" s="218"/>
    </row>
    <row r="269" s="217" customFormat="1" ht="21.9" hidden="1" customHeight="1" spans="1:5">
      <c r="A269" s="231">
        <v>2020802</v>
      </c>
      <c r="B269" s="233" t="s">
        <v>152</v>
      </c>
      <c r="C269" s="227"/>
      <c r="E269" s="218"/>
    </row>
    <row r="270" s="217" customFormat="1" ht="21.9" hidden="1" customHeight="1" spans="1:5">
      <c r="A270" s="231">
        <v>2020803</v>
      </c>
      <c r="B270" s="233" t="s">
        <v>153</v>
      </c>
      <c r="C270" s="227"/>
      <c r="E270" s="218"/>
    </row>
    <row r="271" s="217" customFormat="1" ht="21.9" hidden="1" customHeight="1" spans="1:5">
      <c r="A271" s="231">
        <v>2020850</v>
      </c>
      <c r="B271" s="233" t="s">
        <v>160</v>
      </c>
      <c r="C271" s="227"/>
      <c r="E271" s="218"/>
    </row>
    <row r="272" s="217" customFormat="1" ht="21.9" hidden="1" customHeight="1" spans="1:5">
      <c r="A272" s="231">
        <v>2020899</v>
      </c>
      <c r="B272" s="233" t="s">
        <v>307</v>
      </c>
      <c r="C272" s="227"/>
      <c r="E272" s="218"/>
    </row>
    <row r="273" s="217" customFormat="1" ht="21.9" hidden="1" customHeight="1" spans="1:3">
      <c r="A273" s="230">
        <v>20299</v>
      </c>
      <c r="B273" s="234" t="s">
        <v>308</v>
      </c>
      <c r="C273" s="227"/>
    </row>
    <row r="274" s="217" customFormat="1" ht="21.9" hidden="1" customHeight="1" spans="1:5">
      <c r="A274" s="231">
        <v>2029999</v>
      </c>
      <c r="B274" s="234" t="s">
        <v>309</v>
      </c>
      <c r="C274" s="227"/>
      <c r="E274" s="218"/>
    </row>
    <row r="275" s="217" customFormat="1" ht="21.9" customHeight="1" spans="1:3">
      <c r="A275" s="228">
        <v>203</v>
      </c>
      <c r="B275" s="229" t="s">
        <v>310</v>
      </c>
      <c r="C275" s="227">
        <v>888.655052</v>
      </c>
    </row>
    <row r="276" s="217" customFormat="1" ht="21.9" hidden="1" customHeight="1" spans="1:3">
      <c r="A276" s="230">
        <v>20301</v>
      </c>
      <c r="B276" s="234" t="s">
        <v>311</v>
      </c>
      <c r="C276" s="227"/>
    </row>
    <row r="277" s="217" customFormat="1" ht="21.9" hidden="1" customHeight="1" spans="1:5">
      <c r="A277" s="231">
        <v>2030101</v>
      </c>
      <c r="B277" s="233" t="s">
        <v>312</v>
      </c>
      <c r="C277" s="227"/>
      <c r="E277" s="218"/>
    </row>
    <row r="278" s="217" customFormat="1" ht="21.9" hidden="1" customHeight="1" spans="1:3">
      <c r="A278" s="230">
        <v>20304</v>
      </c>
      <c r="B278" s="234" t="s">
        <v>313</v>
      </c>
      <c r="C278" s="227"/>
    </row>
    <row r="279" s="217" customFormat="1" ht="21.9" hidden="1" customHeight="1" spans="1:5">
      <c r="A279" s="231">
        <v>2030401</v>
      </c>
      <c r="B279" s="233" t="s">
        <v>314</v>
      </c>
      <c r="C279" s="227"/>
      <c r="E279" s="218"/>
    </row>
    <row r="280" s="217" customFormat="1" ht="21.9" hidden="1" customHeight="1" spans="1:3">
      <c r="A280" s="230">
        <v>20305</v>
      </c>
      <c r="B280" s="234" t="s">
        <v>315</v>
      </c>
      <c r="C280" s="227"/>
    </row>
    <row r="281" s="217" customFormat="1" ht="21.9" hidden="1" customHeight="1" spans="1:5">
      <c r="A281" s="231">
        <v>2030501</v>
      </c>
      <c r="B281" s="233" t="s">
        <v>316</v>
      </c>
      <c r="C281" s="227"/>
      <c r="E281" s="218"/>
    </row>
    <row r="282" s="217" customFormat="1" ht="21.9" customHeight="1" spans="1:3">
      <c r="A282" s="230">
        <v>20306</v>
      </c>
      <c r="B282" s="229" t="s">
        <v>317</v>
      </c>
      <c r="C282" s="227">
        <v>888.655052</v>
      </c>
    </row>
    <row r="283" s="217" customFormat="1" ht="21.9" customHeight="1" spans="1:5">
      <c r="A283" s="231">
        <v>2030601</v>
      </c>
      <c r="B283" s="232" t="s">
        <v>318</v>
      </c>
      <c r="C283" s="227">
        <v>100</v>
      </c>
      <c r="E283" s="218"/>
    </row>
    <row r="284" s="217" customFormat="1" ht="21.9" hidden="1" customHeight="1" spans="1:5">
      <c r="A284" s="231">
        <v>2030602</v>
      </c>
      <c r="B284" s="233" t="s">
        <v>319</v>
      </c>
      <c r="C284" s="227"/>
      <c r="E284" s="218"/>
    </row>
    <row r="285" s="217" customFormat="1" ht="21.9" customHeight="1" spans="1:5">
      <c r="A285" s="231">
        <v>2030603</v>
      </c>
      <c r="B285" s="232" t="s">
        <v>320</v>
      </c>
      <c r="C285" s="227">
        <v>4</v>
      </c>
      <c r="E285" s="218"/>
    </row>
    <row r="286" s="217" customFormat="1" ht="21.9" hidden="1" customHeight="1" spans="1:5">
      <c r="A286" s="231">
        <v>2030604</v>
      </c>
      <c r="B286" s="233" t="s">
        <v>321</v>
      </c>
      <c r="C286" s="227"/>
      <c r="E286" s="218"/>
    </row>
    <row r="287" s="217" customFormat="1" ht="21.9" hidden="1" customHeight="1" spans="1:5">
      <c r="A287" s="231">
        <v>2030605</v>
      </c>
      <c r="B287" s="233" t="s">
        <v>322</v>
      </c>
      <c r="C287" s="227"/>
      <c r="E287" s="218"/>
    </row>
    <row r="288" s="217" customFormat="1" ht="21.9" hidden="1" customHeight="1" spans="1:5">
      <c r="A288" s="231">
        <v>2030606</v>
      </c>
      <c r="B288" s="233" t="s">
        <v>323</v>
      </c>
      <c r="C288" s="227"/>
      <c r="E288" s="218"/>
    </row>
    <row r="289" s="217" customFormat="1" ht="21.9" customHeight="1" spans="1:5">
      <c r="A289" s="231">
        <v>2030607</v>
      </c>
      <c r="B289" s="232" t="s">
        <v>324</v>
      </c>
      <c r="C289" s="227">
        <v>784.655052</v>
      </c>
      <c r="E289" s="218"/>
    </row>
    <row r="290" s="217" customFormat="1" ht="21.9" hidden="1" customHeight="1" spans="1:5">
      <c r="A290" s="231">
        <v>2030608</v>
      </c>
      <c r="B290" s="233" t="s">
        <v>325</v>
      </c>
      <c r="C290" s="227"/>
      <c r="E290" s="218"/>
    </row>
    <row r="291" s="217" customFormat="1" ht="21.9" hidden="1" customHeight="1" spans="1:5">
      <c r="A291" s="231">
        <v>2030699</v>
      </c>
      <c r="B291" s="233" t="s">
        <v>326</v>
      </c>
      <c r="C291" s="227"/>
      <c r="E291" s="218"/>
    </row>
    <row r="292" s="217" customFormat="1" ht="21.9" hidden="1" customHeight="1" spans="1:3">
      <c r="A292" s="230">
        <v>20399</v>
      </c>
      <c r="B292" s="234" t="s">
        <v>327</v>
      </c>
      <c r="C292" s="227"/>
    </row>
    <row r="293" s="217" customFormat="1" ht="21.9" hidden="1" customHeight="1" spans="1:5">
      <c r="A293" s="231">
        <v>2039999</v>
      </c>
      <c r="B293" s="233" t="s">
        <v>328</v>
      </c>
      <c r="C293" s="227"/>
      <c r="E293" s="218"/>
    </row>
    <row r="294" s="217" customFormat="1" ht="21.9" customHeight="1" spans="1:3">
      <c r="A294" s="228">
        <v>204</v>
      </c>
      <c r="B294" s="229" t="s">
        <v>329</v>
      </c>
      <c r="C294" s="227">
        <v>35004.280654</v>
      </c>
    </row>
    <row r="295" s="217" customFormat="1" ht="21.9" customHeight="1" spans="1:3">
      <c r="A295" s="230">
        <v>20401</v>
      </c>
      <c r="B295" s="229" t="s">
        <v>330</v>
      </c>
      <c r="C295" s="227">
        <v>40</v>
      </c>
    </row>
    <row r="296" s="217" customFormat="1" ht="21.9" customHeight="1" spans="1:5">
      <c r="A296" s="231">
        <v>2040101</v>
      </c>
      <c r="B296" s="232" t="s">
        <v>331</v>
      </c>
      <c r="C296" s="227">
        <v>40</v>
      </c>
      <c r="E296" s="218"/>
    </row>
    <row r="297" s="217" customFormat="1" ht="21.9" hidden="1" customHeight="1" spans="1:5">
      <c r="A297" s="231">
        <v>2040199</v>
      </c>
      <c r="B297" s="233" t="s">
        <v>332</v>
      </c>
      <c r="C297" s="227"/>
      <c r="E297" s="218"/>
    </row>
    <row r="298" s="217" customFormat="1" ht="21.9" customHeight="1" spans="1:3">
      <c r="A298" s="230">
        <v>20402</v>
      </c>
      <c r="B298" s="229" t="s">
        <v>333</v>
      </c>
      <c r="C298" s="227">
        <v>30614.988553</v>
      </c>
    </row>
    <row r="299" s="217" customFormat="1" ht="21.9" customHeight="1" spans="1:5">
      <c r="A299" s="231">
        <v>2040201</v>
      </c>
      <c r="B299" s="232" t="s">
        <v>151</v>
      </c>
      <c r="C299" s="227">
        <v>19441.025367</v>
      </c>
      <c r="E299" s="218"/>
    </row>
    <row r="300" s="217" customFormat="1" ht="21.9" customHeight="1" spans="1:5">
      <c r="A300" s="231">
        <v>2040202</v>
      </c>
      <c r="B300" s="232" t="s">
        <v>152</v>
      </c>
      <c r="C300" s="227">
        <v>15.28</v>
      </c>
      <c r="E300" s="218"/>
    </row>
    <row r="301" s="217" customFormat="1" ht="21.9" hidden="1" customHeight="1" spans="1:5">
      <c r="A301" s="231">
        <v>2040203</v>
      </c>
      <c r="B301" s="233" t="s">
        <v>153</v>
      </c>
      <c r="C301" s="227"/>
      <c r="E301" s="218"/>
    </row>
    <row r="302" s="217" customFormat="1" ht="21.9" customHeight="1" spans="1:5">
      <c r="A302" s="236">
        <v>2040219</v>
      </c>
      <c r="B302" s="237" t="s">
        <v>192</v>
      </c>
      <c r="C302" s="227">
        <v>82</v>
      </c>
      <c r="E302" s="218"/>
    </row>
    <row r="303" s="217" customFormat="1" ht="21.9" customHeight="1" spans="1:5">
      <c r="A303" s="231">
        <v>2040220</v>
      </c>
      <c r="B303" s="232" t="s">
        <v>334</v>
      </c>
      <c r="C303" s="227">
        <v>9996.183186</v>
      </c>
      <c r="E303" s="218"/>
    </row>
    <row r="304" s="217" customFormat="1" ht="21.9" hidden="1" customHeight="1" spans="1:5">
      <c r="A304" s="231">
        <v>2040221</v>
      </c>
      <c r="B304" s="233" t="s">
        <v>335</v>
      </c>
      <c r="C304" s="227"/>
      <c r="E304" s="218"/>
    </row>
    <row r="305" s="217" customFormat="1" ht="21.9" hidden="1" customHeight="1" spans="1:5">
      <c r="A305" s="231">
        <v>2040222</v>
      </c>
      <c r="B305" s="233" t="s">
        <v>336</v>
      </c>
      <c r="C305" s="227"/>
      <c r="E305" s="218"/>
    </row>
    <row r="306" s="217" customFormat="1" ht="21.9" hidden="1" customHeight="1" spans="1:5">
      <c r="A306" s="231">
        <v>2040223</v>
      </c>
      <c r="B306" s="233" t="s">
        <v>337</v>
      </c>
      <c r="C306" s="227"/>
      <c r="E306" s="218"/>
    </row>
    <row r="307" s="217" customFormat="1" ht="21.9" hidden="1" customHeight="1" spans="1:5">
      <c r="A307" s="231">
        <v>2040250</v>
      </c>
      <c r="B307" s="233" t="s">
        <v>160</v>
      </c>
      <c r="C307" s="227"/>
      <c r="E307" s="218"/>
    </row>
    <row r="308" s="217" customFormat="1" ht="21.9" customHeight="1" spans="1:5">
      <c r="A308" s="231">
        <v>2040299</v>
      </c>
      <c r="B308" s="232" t="s">
        <v>338</v>
      </c>
      <c r="C308" s="227">
        <v>1080.5</v>
      </c>
      <c r="E308" s="218"/>
    </row>
    <row r="309" s="217" customFormat="1" ht="21.9" hidden="1" customHeight="1" spans="1:3">
      <c r="A309" s="230">
        <v>20403</v>
      </c>
      <c r="B309" s="234" t="s">
        <v>339</v>
      </c>
      <c r="C309" s="227"/>
    </row>
    <row r="310" s="217" customFormat="1" ht="21.9" hidden="1" customHeight="1" spans="1:5">
      <c r="A310" s="231">
        <v>2040301</v>
      </c>
      <c r="B310" s="233" t="s">
        <v>151</v>
      </c>
      <c r="C310" s="227"/>
      <c r="E310" s="218"/>
    </row>
    <row r="311" s="217" customFormat="1" ht="21.9" hidden="1" customHeight="1" spans="1:5">
      <c r="A311" s="231">
        <v>2040302</v>
      </c>
      <c r="B311" s="233" t="s">
        <v>152</v>
      </c>
      <c r="C311" s="227"/>
      <c r="E311" s="218"/>
    </row>
    <row r="312" s="217" customFormat="1" ht="21.9" hidden="1" customHeight="1" spans="1:5">
      <c r="A312" s="231">
        <v>2040303</v>
      </c>
      <c r="B312" s="233" t="s">
        <v>153</v>
      </c>
      <c r="C312" s="227"/>
      <c r="E312" s="218"/>
    </row>
    <row r="313" s="217" customFormat="1" ht="21.9" hidden="1" customHeight="1" spans="1:5">
      <c r="A313" s="231">
        <v>2040304</v>
      </c>
      <c r="B313" s="233" t="s">
        <v>340</v>
      </c>
      <c r="C313" s="227"/>
      <c r="E313" s="218"/>
    </row>
    <row r="314" s="217" customFormat="1" ht="21.9" hidden="1" customHeight="1" spans="1:5">
      <c r="A314" s="231">
        <v>2040350</v>
      </c>
      <c r="B314" s="233" t="s">
        <v>160</v>
      </c>
      <c r="C314" s="227"/>
      <c r="E314" s="218"/>
    </row>
    <row r="315" s="217" customFormat="1" ht="21.9" hidden="1" customHeight="1" spans="1:5">
      <c r="A315" s="231">
        <v>2040399</v>
      </c>
      <c r="B315" s="233" t="s">
        <v>341</v>
      </c>
      <c r="C315" s="227"/>
      <c r="E315" s="218"/>
    </row>
    <row r="316" s="217" customFormat="1" ht="21.9" hidden="1" customHeight="1" spans="1:3">
      <c r="A316" s="230">
        <v>20404</v>
      </c>
      <c r="B316" s="234" t="s">
        <v>342</v>
      </c>
      <c r="C316" s="227"/>
    </row>
    <row r="317" s="217" customFormat="1" ht="21.9" hidden="1" customHeight="1" spans="1:5">
      <c r="A317" s="231">
        <v>2040401</v>
      </c>
      <c r="B317" s="233" t="s">
        <v>151</v>
      </c>
      <c r="C317" s="227"/>
      <c r="E317" s="218"/>
    </row>
    <row r="318" s="217" customFormat="1" ht="21.9" hidden="1" customHeight="1" spans="1:5">
      <c r="A318" s="231">
        <v>2040402</v>
      </c>
      <c r="B318" s="233" t="s">
        <v>152</v>
      </c>
      <c r="C318" s="227"/>
      <c r="E318" s="218"/>
    </row>
    <row r="319" s="217" customFormat="1" ht="21.9" hidden="1" customHeight="1" spans="1:5">
      <c r="A319" s="231">
        <v>2040403</v>
      </c>
      <c r="B319" s="233" t="s">
        <v>153</v>
      </c>
      <c r="C319" s="227"/>
      <c r="E319" s="218"/>
    </row>
    <row r="320" s="217" customFormat="1" ht="21.9" hidden="1" customHeight="1" spans="1:5">
      <c r="A320" s="231">
        <v>2040409</v>
      </c>
      <c r="B320" s="233" t="s">
        <v>343</v>
      </c>
      <c r="C320" s="227"/>
      <c r="E320" s="218"/>
    </row>
    <row r="321" s="217" customFormat="1" ht="21.9" hidden="1" customHeight="1" spans="1:5">
      <c r="A321" s="231">
        <v>2040410</v>
      </c>
      <c r="B321" s="233" t="s">
        <v>344</v>
      </c>
      <c r="C321" s="227"/>
      <c r="E321" s="218"/>
    </row>
    <row r="322" s="217" customFormat="1" ht="21.9" hidden="1" customHeight="1" spans="1:5">
      <c r="A322" s="231">
        <v>2040450</v>
      </c>
      <c r="B322" s="233" t="s">
        <v>160</v>
      </c>
      <c r="C322" s="227"/>
      <c r="E322" s="218"/>
    </row>
    <row r="323" s="217" customFormat="1" ht="21.9" hidden="1" customHeight="1" spans="1:5">
      <c r="A323" s="231">
        <v>2040499</v>
      </c>
      <c r="B323" s="233" t="s">
        <v>345</v>
      </c>
      <c r="C323" s="227"/>
      <c r="E323" s="218"/>
    </row>
    <row r="324" s="217" customFormat="1" ht="21.9" hidden="1" customHeight="1" spans="1:3">
      <c r="A324" s="230">
        <v>20405</v>
      </c>
      <c r="B324" s="234" t="s">
        <v>346</v>
      </c>
      <c r="C324" s="227"/>
    </row>
    <row r="325" s="217" customFormat="1" ht="21.9" hidden="1" customHeight="1" spans="1:5">
      <c r="A325" s="231">
        <v>2040501</v>
      </c>
      <c r="B325" s="233" t="s">
        <v>151</v>
      </c>
      <c r="C325" s="227"/>
      <c r="E325" s="218"/>
    </row>
    <row r="326" s="217" customFormat="1" ht="21.9" hidden="1" customHeight="1" spans="1:5">
      <c r="A326" s="231">
        <v>2040502</v>
      </c>
      <c r="B326" s="233" t="s">
        <v>152</v>
      </c>
      <c r="C326" s="227"/>
      <c r="E326" s="218"/>
    </row>
    <row r="327" s="217" customFormat="1" ht="21.9" hidden="1" customHeight="1" spans="1:5">
      <c r="A327" s="231">
        <v>2040503</v>
      </c>
      <c r="B327" s="233" t="s">
        <v>153</v>
      </c>
      <c r="C327" s="227"/>
      <c r="E327" s="218"/>
    </row>
    <row r="328" s="217" customFormat="1" ht="21.9" hidden="1" customHeight="1" spans="1:5">
      <c r="A328" s="231">
        <v>2040504</v>
      </c>
      <c r="B328" s="233" t="s">
        <v>347</v>
      </c>
      <c r="C328" s="227"/>
      <c r="E328" s="218"/>
    </row>
    <row r="329" s="217" customFormat="1" ht="21.9" hidden="1" customHeight="1" spans="1:5">
      <c r="A329" s="231">
        <v>2040505</v>
      </c>
      <c r="B329" s="233" t="s">
        <v>348</v>
      </c>
      <c r="C329" s="227"/>
      <c r="E329" s="218"/>
    </row>
    <row r="330" s="217" customFormat="1" ht="21.9" hidden="1" customHeight="1" spans="1:5">
      <c r="A330" s="231">
        <v>2040506</v>
      </c>
      <c r="B330" s="233" t="s">
        <v>349</v>
      </c>
      <c r="C330" s="227"/>
      <c r="E330" s="218"/>
    </row>
    <row r="331" s="217" customFormat="1" ht="21.9" hidden="1" customHeight="1" spans="1:5">
      <c r="A331" s="231">
        <v>2040550</v>
      </c>
      <c r="B331" s="233" t="s">
        <v>160</v>
      </c>
      <c r="C331" s="227"/>
      <c r="E331" s="218"/>
    </row>
    <row r="332" s="217" customFormat="1" ht="21.9" hidden="1" customHeight="1" spans="1:5">
      <c r="A332" s="231">
        <v>2040599</v>
      </c>
      <c r="B332" s="233" t="s">
        <v>350</v>
      </c>
      <c r="C332" s="227"/>
      <c r="E332" s="218"/>
    </row>
    <row r="333" s="217" customFormat="1" ht="21.9" customHeight="1" spans="1:3">
      <c r="A333" s="230">
        <v>20406</v>
      </c>
      <c r="B333" s="229" t="s">
        <v>351</v>
      </c>
      <c r="C333" s="227">
        <v>3049.292101</v>
      </c>
    </row>
    <row r="334" s="217" customFormat="1" ht="21.9" customHeight="1" spans="1:5">
      <c r="A334" s="231">
        <v>2040601</v>
      </c>
      <c r="B334" s="232" t="s">
        <v>151</v>
      </c>
      <c r="C334" s="227">
        <v>2125.832823</v>
      </c>
      <c r="E334" s="218"/>
    </row>
    <row r="335" s="217" customFormat="1" ht="21.9" hidden="1" customHeight="1" spans="1:5">
      <c r="A335" s="231">
        <v>2040602</v>
      </c>
      <c r="B335" s="233" t="s">
        <v>152</v>
      </c>
      <c r="C335" s="227"/>
      <c r="E335" s="218"/>
    </row>
    <row r="336" s="217" customFormat="1" ht="21.9" hidden="1" customHeight="1" spans="1:5">
      <c r="A336" s="231">
        <v>2040603</v>
      </c>
      <c r="B336" s="233" t="s">
        <v>153</v>
      </c>
      <c r="C336" s="227"/>
      <c r="E336" s="218"/>
    </row>
    <row r="337" s="217" customFormat="1" ht="21.9" customHeight="1" spans="1:5">
      <c r="A337" s="231">
        <v>2040604</v>
      </c>
      <c r="B337" s="232" t="s">
        <v>352</v>
      </c>
      <c r="C337" s="227">
        <v>315.0906</v>
      </c>
      <c r="E337" s="218"/>
    </row>
    <row r="338" s="217" customFormat="1" ht="21.9" hidden="1" customHeight="1" spans="1:5">
      <c r="A338" s="231">
        <v>2040605</v>
      </c>
      <c r="B338" s="233" t="s">
        <v>353</v>
      </c>
      <c r="C338" s="227"/>
      <c r="E338" s="218"/>
    </row>
    <row r="339" s="217" customFormat="1" ht="21.9" hidden="1" customHeight="1" spans="1:5">
      <c r="A339" s="231">
        <v>2040606</v>
      </c>
      <c r="B339" s="233" t="s">
        <v>354</v>
      </c>
      <c r="C339" s="227"/>
      <c r="E339" s="218"/>
    </row>
    <row r="340" s="217" customFormat="1" ht="21.9" customHeight="1" spans="1:5">
      <c r="A340" s="231">
        <v>2040607</v>
      </c>
      <c r="B340" s="232" t="s">
        <v>355</v>
      </c>
      <c r="C340" s="227">
        <v>164.4</v>
      </c>
      <c r="E340" s="218"/>
    </row>
    <row r="341" s="217" customFormat="1" ht="21.9" hidden="1" customHeight="1" spans="1:5">
      <c r="A341" s="231">
        <v>2040608</v>
      </c>
      <c r="B341" s="233" t="s">
        <v>356</v>
      </c>
      <c r="C341" s="227"/>
      <c r="E341" s="218"/>
    </row>
    <row r="342" s="217" customFormat="1" ht="21.9" customHeight="1" spans="1:5">
      <c r="A342" s="231">
        <v>2040610</v>
      </c>
      <c r="B342" s="232" t="s">
        <v>357</v>
      </c>
      <c r="C342" s="227">
        <v>170</v>
      </c>
      <c r="E342" s="218"/>
    </row>
    <row r="343" s="217" customFormat="1" ht="21.9" customHeight="1" spans="1:5">
      <c r="A343" s="231">
        <v>2040612</v>
      </c>
      <c r="B343" s="232" t="s">
        <v>358</v>
      </c>
      <c r="C343" s="227">
        <v>20</v>
      </c>
      <c r="E343" s="218"/>
    </row>
    <row r="344" s="217" customFormat="1" ht="21.9" hidden="1" customHeight="1" spans="1:5">
      <c r="A344" s="231">
        <v>2040613</v>
      </c>
      <c r="B344" s="233" t="s">
        <v>192</v>
      </c>
      <c r="C344" s="227"/>
      <c r="E344" s="218"/>
    </row>
    <row r="345" s="217" customFormat="1" ht="21.9" customHeight="1" spans="1:5">
      <c r="A345" s="231">
        <v>2040650</v>
      </c>
      <c r="B345" s="232" t="s">
        <v>160</v>
      </c>
      <c r="C345" s="227">
        <v>253.968678</v>
      </c>
      <c r="E345" s="218"/>
    </row>
    <row r="346" s="217" customFormat="1" ht="21.9" hidden="1" customHeight="1" spans="1:5">
      <c r="A346" s="231">
        <v>2040699</v>
      </c>
      <c r="B346" s="233" t="s">
        <v>359</v>
      </c>
      <c r="C346" s="227"/>
      <c r="E346" s="218"/>
    </row>
    <row r="347" s="217" customFormat="1" ht="21.9" hidden="1" customHeight="1" spans="1:3">
      <c r="A347" s="230">
        <v>20407</v>
      </c>
      <c r="B347" s="234" t="s">
        <v>360</v>
      </c>
      <c r="C347" s="227"/>
    </row>
    <row r="348" s="217" customFormat="1" ht="21.9" hidden="1" customHeight="1" spans="1:5">
      <c r="A348" s="231">
        <v>2040701</v>
      </c>
      <c r="B348" s="233" t="s">
        <v>151</v>
      </c>
      <c r="C348" s="227"/>
      <c r="E348" s="218"/>
    </row>
    <row r="349" s="217" customFormat="1" ht="21.9" hidden="1" customHeight="1" spans="1:5">
      <c r="A349" s="231">
        <v>2040702</v>
      </c>
      <c r="B349" s="233" t="s">
        <v>152</v>
      </c>
      <c r="C349" s="227"/>
      <c r="E349" s="218"/>
    </row>
    <row r="350" s="217" customFormat="1" ht="21.9" hidden="1" customHeight="1" spans="1:5">
      <c r="A350" s="231">
        <v>2040703</v>
      </c>
      <c r="B350" s="233" t="s">
        <v>153</v>
      </c>
      <c r="C350" s="227"/>
      <c r="E350" s="218"/>
    </row>
    <row r="351" s="217" customFormat="1" ht="21.9" hidden="1" customHeight="1" spans="1:5">
      <c r="A351" s="231">
        <v>2040704</v>
      </c>
      <c r="B351" s="233" t="s">
        <v>361</v>
      </c>
      <c r="C351" s="227"/>
      <c r="E351" s="218"/>
    </row>
    <row r="352" s="217" customFormat="1" ht="21.9" hidden="1" customHeight="1" spans="1:5">
      <c r="A352" s="231">
        <v>2040705</v>
      </c>
      <c r="B352" s="233" t="s">
        <v>362</v>
      </c>
      <c r="C352" s="227"/>
      <c r="E352" s="218"/>
    </row>
    <row r="353" s="217" customFormat="1" ht="21.9" hidden="1" customHeight="1" spans="1:5">
      <c r="A353" s="231">
        <v>2040706</v>
      </c>
      <c r="B353" s="233" t="s">
        <v>363</v>
      </c>
      <c r="C353" s="227"/>
      <c r="E353" s="218"/>
    </row>
    <row r="354" s="217" customFormat="1" ht="21.9" hidden="1" customHeight="1" spans="1:5">
      <c r="A354" s="231">
        <v>2040707</v>
      </c>
      <c r="B354" s="233" t="s">
        <v>192</v>
      </c>
      <c r="C354" s="227"/>
      <c r="E354" s="218"/>
    </row>
    <row r="355" s="217" customFormat="1" ht="21.9" hidden="1" customHeight="1" spans="1:5">
      <c r="A355" s="231">
        <v>2040750</v>
      </c>
      <c r="B355" s="233" t="s">
        <v>160</v>
      </c>
      <c r="C355" s="227"/>
      <c r="E355" s="218"/>
    </row>
    <row r="356" s="217" customFormat="1" ht="21.9" hidden="1" customHeight="1" spans="1:5">
      <c r="A356" s="231">
        <v>2040799</v>
      </c>
      <c r="B356" s="233" t="s">
        <v>364</v>
      </c>
      <c r="C356" s="227"/>
      <c r="E356" s="218"/>
    </row>
    <row r="357" s="217" customFormat="1" ht="21.9" hidden="1" customHeight="1" spans="1:3">
      <c r="A357" s="230">
        <v>20408</v>
      </c>
      <c r="B357" s="234" t="s">
        <v>365</v>
      </c>
      <c r="C357" s="227"/>
    </row>
    <row r="358" s="217" customFormat="1" ht="21.9" hidden="1" customHeight="1" spans="1:5">
      <c r="A358" s="231">
        <v>2040801</v>
      </c>
      <c r="B358" s="233" t="s">
        <v>151</v>
      </c>
      <c r="C358" s="227"/>
      <c r="E358" s="218"/>
    </row>
    <row r="359" s="217" customFormat="1" ht="21.9" hidden="1" customHeight="1" spans="1:5">
      <c r="A359" s="231">
        <v>2040802</v>
      </c>
      <c r="B359" s="233" t="s">
        <v>152</v>
      </c>
      <c r="C359" s="227"/>
      <c r="E359" s="218"/>
    </row>
    <row r="360" s="217" customFormat="1" ht="21.9" hidden="1" customHeight="1" spans="1:5">
      <c r="A360" s="231">
        <v>2040803</v>
      </c>
      <c r="B360" s="233" t="s">
        <v>153</v>
      </c>
      <c r="C360" s="227"/>
      <c r="E360" s="218"/>
    </row>
    <row r="361" s="217" customFormat="1" ht="21.9" hidden="1" customHeight="1" spans="1:5">
      <c r="A361" s="231">
        <v>2040804</v>
      </c>
      <c r="B361" s="233" t="s">
        <v>366</v>
      </c>
      <c r="C361" s="227"/>
      <c r="E361" s="218"/>
    </row>
    <row r="362" s="217" customFormat="1" ht="21.9" hidden="1" customHeight="1" spans="1:5">
      <c r="A362" s="231">
        <v>2040805</v>
      </c>
      <c r="B362" s="233" t="s">
        <v>367</v>
      </c>
      <c r="C362" s="227"/>
      <c r="E362" s="218"/>
    </row>
    <row r="363" s="217" customFormat="1" ht="21.9" hidden="1" customHeight="1" spans="1:5">
      <c r="A363" s="231">
        <v>2040806</v>
      </c>
      <c r="B363" s="233" t="s">
        <v>368</v>
      </c>
      <c r="C363" s="227"/>
      <c r="E363" s="218"/>
    </row>
    <row r="364" s="217" customFormat="1" ht="21.9" hidden="1" customHeight="1" spans="1:5">
      <c r="A364" s="231">
        <v>2040807</v>
      </c>
      <c r="B364" s="233" t="s">
        <v>192</v>
      </c>
      <c r="C364" s="227"/>
      <c r="E364" s="218"/>
    </row>
    <row r="365" s="217" customFormat="1" ht="21.9" hidden="1" customHeight="1" spans="1:5">
      <c r="A365" s="231">
        <v>2040850</v>
      </c>
      <c r="B365" s="233" t="s">
        <v>160</v>
      </c>
      <c r="C365" s="227"/>
      <c r="E365" s="218"/>
    </row>
    <row r="366" s="217" customFormat="1" ht="21.9" hidden="1" customHeight="1" spans="1:5">
      <c r="A366" s="231">
        <v>2040899</v>
      </c>
      <c r="B366" s="233" t="s">
        <v>369</v>
      </c>
      <c r="C366" s="227"/>
      <c r="E366" s="218"/>
    </row>
    <row r="367" s="217" customFormat="1" ht="21.9" customHeight="1" spans="1:3">
      <c r="A367" s="238">
        <v>20409</v>
      </c>
      <c r="B367" s="239" t="s">
        <v>370</v>
      </c>
      <c r="C367" s="227">
        <v>1300</v>
      </c>
    </row>
    <row r="368" s="217" customFormat="1" ht="21.9" hidden="1" customHeight="1" spans="1:5">
      <c r="A368" s="231">
        <v>2040901</v>
      </c>
      <c r="B368" s="233" t="s">
        <v>151</v>
      </c>
      <c r="C368" s="227"/>
      <c r="E368" s="218"/>
    </row>
    <row r="369" s="217" customFormat="1" ht="21.9" hidden="1" customHeight="1" spans="1:5">
      <c r="A369" s="231">
        <v>2040902</v>
      </c>
      <c r="B369" s="233" t="s">
        <v>152</v>
      </c>
      <c r="C369" s="227"/>
      <c r="E369" s="218"/>
    </row>
    <row r="370" s="217" customFormat="1" ht="21.9" hidden="1" customHeight="1" spans="1:5">
      <c r="A370" s="231">
        <v>2040903</v>
      </c>
      <c r="B370" s="233" t="s">
        <v>153</v>
      </c>
      <c r="C370" s="227"/>
      <c r="E370" s="218"/>
    </row>
    <row r="371" s="217" customFormat="1" ht="21.9" hidden="1" customHeight="1" spans="1:5">
      <c r="A371" s="231">
        <v>2040904</v>
      </c>
      <c r="B371" s="233" t="s">
        <v>371</v>
      </c>
      <c r="C371" s="227"/>
      <c r="E371" s="218"/>
    </row>
    <row r="372" s="217" customFormat="1" ht="21.9" customHeight="1" spans="1:5">
      <c r="A372" s="231">
        <v>2040905</v>
      </c>
      <c r="B372" s="232" t="s">
        <v>372</v>
      </c>
      <c r="C372" s="227">
        <v>1300</v>
      </c>
      <c r="E372" s="218"/>
    </row>
    <row r="373" s="217" customFormat="1" ht="21.9" hidden="1" customHeight="1" spans="1:5">
      <c r="A373" s="231">
        <v>2040950</v>
      </c>
      <c r="B373" s="233" t="s">
        <v>160</v>
      </c>
      <c r="C373" s="227"/>
      <c r="E373" s="218"/>
    </row>
    <row r="374" s="217" customFormat="1" ht="21.9" hidden="1" customHeight="1" spans="1:5">
      <c r="A374" s="231">
        <v>2040999</v>
      </c>
      <c r="B374" s="233" t="s">
        <v>373</v>
      </c>
      <c r="C374" s="227"/>
      <c r="E374" s="218"/>
    </row>
    <row r="375" s="217" customFormat="1" ht="21.9" hidden="1" customHeight="1" spans="1:3">
      <c r="A375" s="230">
        <v>20410</v>
      </c>
      <c r="B375" s="234" t="s">
        <v>374</v>
      </c>
      <c r="C375" s="227"/>
    </row>
    <row r="376" s="217" customFormat="1" ht="21.9" hidden="1" customHeight="1" spans="1:5">
      <c r="A376" s="231">
        <v>2041001</v>
      </c>
      <c r="B376" s="233" t="s">
        <v>151</v>
      </c>
      <c r="C376" s="227"/>
      <c r="E376" s="218"/>
    </row>
    <row r="377" s="217" customFormat="1" ht="21.9" hidden="1" customHeight="1" spans="1:5">
      <c r="A377" s="231">
        <v>2041002</v>
      </c>
      <c r="B377" s="233" t="s">
        <v>152</v>
      </c>
      <c r="C377" s="227"/>
      <c r="E377" s="218"/>
    </row>
    <row r="378" s="217" customFormat="1" ht="21.9" hidden="1" customHeight="1" spans="1:5">
      <c r="A378" s="231">
        <v>2041006</v>
      </c>
      <c r="B378" s="233" t="s">
        <v>192</v>
      </c>
      <c r="C378" s="227"/>
      <c r="E378" s="218"/>
    </row>
    <row r="379" s="217" customFormat="1" ht="21.9" hidden="1" customHeight="1" spans="1:5">
      <c r="A379" s="231">
        <v>2041007</v>
      </c>
      <c r="B379" s="233" t="s">
        <v>375</v>
      </c>
      <c r="C379" s="227"/>
      <c r="E379" s="218"/>
    </row>
    <row r="380" s="217" customFormat="1" ht="21.9" hidden="1" customHeight="1" spans="1:5">
      <c r="A380" s="231">
        <v>2041099</v>
      </c>
      <c r="B380" s="233" t="s">
        <v>376</v>
      </c>
      <c r="C380" s="227"/>
      <c r="E380" s="218"/>
    </row>
    <row r="381" s="217" customFormat="1" ht="21.9" hidden="1" customHeight="1" spans="1:3">
      <c r="A381" s="230">
        <v>20499</v>
      </c>
      <c r="B381" s="234" t="s">
        <v>377</v>
      </c>
      <c r="C381" s="227"/>
    </row>
    <row r="382" s="217" customFormat="1" ht="21.9" hidden="1" customHeight="1" spans="1:5">
      <c r="A382" s="231">
        <v>2049902</v>
      </c>
      <c r="B382" s="233" t="s">
        <v>378</v>
      </c>
      <c r="C382" s="227"/>
      <c r="E382" s="218"/>
    </row>
    <row r="383" s="217" customFormat="1" ht="21.9" hidden="1" customHeight="1" spans="1:5">
      <c r="A383" s="231">
        <v>2049999</v>
      </c>
      <c r="B383" s="233" t="s">
        <v>379</v>
      </c>
      <c r="C383" s="227"/>
      <c r="E383" s="218"/>
    </row>
    <row r="384" s="217" customFormat="1" ht="21.9" customHeight="1" spans="1:3">
      <c r="A384" s="228">
        <v>205</v>
      </c>
      <c r="B384" s="229" t="s">
        <v>380</v>
      </c>
      <c r="C384" s="227">
        <v>183412.919361</v>
      </c>
    </row>
    <row r="385" s="217" customFormat="1" ht="21.9" customHeight="1" spans="1:3">
      <c r="A385" s="230">
        <v>20501</v>
      </c>
      <c r="B385" s="229" t="s">
        <v>381</v>
      </c>
      <c r="C385" s="227">
        <v>5834.342028</v>
      </c>
    </row>
    <row r="386" s="217" customFormat="1" ht="21.9" customHeight="1" spans="1:5">
      <c r="A386" s="231">
        <v>2050101</v>
      </c>
      <c r="B386" s="232" t="s">
        <v>151</v>
      </c>
      <c r="C386" s="227">
        <v>460.226606</v>
      </c>
      <c r="E386" s="218"/>
    </row>
    <row r="387" s="217" customFormat="1" ht="21.9" customHeight="1" spans="1:5">
      <c r="A387" s="231">
        <v>2050102</v>
      </c>
      <c r="B387" s="232" t="s">
        <v>152</v>
      </c>
      <c r="C387" s="227">
        <v>16</v>
      </c>
      <c r="E387" s="218"/>
    </row>
    <row r="388" s="217" customFormat="1" ht="21.9" customHeight="1" spans="1:5">
      <c r="A388" s="231">
        <v>2050103</v>
      </c>
      <c r="B388" s="232" t="s">
        <v>153</v>
      </c>
      <c r="C388" s="227">
        <v>33.19349</v>
      </c>
      <c r="E388" s="218"/>
    </row>
    <row r="389" s="217" customFormat="1" ht="21.9" customHeight="1" spans="1:5">
      <c r="A389" s="231">
        <v>2050199</v>
      </c>
      <c r="B389" s="232" t="s">
        <v>382</v>
      </c>
      <c r="C389" s="227">
        <v>5324.921932</v>
      </c>
      <c r="E389" s="218"/>
    </row>
    <row r="390" s="217" customFormat="1" ht="21.9" customHeight="1" spans="1:3">
      <c r="A390" s="230">
        <v>20502</v>
      </c>
      <c r="B390" s="229" t="s">
        <v>383</v>
      </c>
      <c r="C390" s="227">
        <v>163345.822483</v>
      </c>
    </row>
    <row r="391" s="217" customFormat="1" ht="21.9" customHeight="1" spans="1:5">
      <c r="A391" s="231">
        <v>2050201</v>
      </c>
      <c r="B391" s="232" t="s">
        <v>384</v>
      </c>
      <c r="C391" s="227">
        <v>12415.518871</v>
      </c>
      <c r="E391" s="218"/>
    </row>
    <row r="392" s="217" customFormat="1" ht="21.9" customHeight="1" spans="1:5">
      <c r="A392" s="231">
        <v>2050202</v>
      </c>
      <c r="B392" s="232" t="s">
        <v>385</v>
      </c>
      <c r="C392" s="227">
        <v>76193.501855</v>
      </c>
      <c r="E392" s="218"/>
    </row>
    <row r="393" s="217" customFormat="1" ht="21.9" customHeight="1" spans="1:5">
      <c r="A393" s="231">
        <v>2050203</v>
      </c>
      <c r="B393" s="232" t="s">
        <v>386</v>
      </c>
      <c r="C393" s="227">
        <v>49927.959149</v>
      </c>
      <c r="E393" s="218"/>
    </row>
    <row r="394" s="217" customFormat="1" ht="21.9" customHeight="1" spans="1:5">
      <c r="A394" s="231">
        <v>2050204</v>
      </c>
      <c r="B394" s="232" t="s">
        <v>387</v>
      </c>
      <c r="C394" s="227">
        <v>24599.595482</v>
      </c>
      <c r="E394" s="218"/>
    </row>
    <row r="395" s="217" customFormat="1" ht="21.9" hidden="1" customHeight="1" spans="1:5">
      <c r="A395" s="231">
        <v>2050205</v>
      </c>
      <c r="B395" s="233" t="s">
        <v>388</v>
      </c>
      <c r="C395" s="227"/>
      <c r="E395" s="218"/>
    </row>
    <row r="396" s="217" customFormat="1" ht="21.9" customHeight="1" spans="1:5">
      <c r="A396" s="231">
        <v>2050299</v>
      </c>
      <c r="B396" s="232" t="s">
        <v>389</v>
      </c>
      <c r="C396" s="227">
        <v>209.247126</v>
      </c>
      <c r="E396" s="218"/>
    </row>
    <row r="397" s="217" customFormat="1" ht="21.9" customHeight="1" spans="1:3">
      <c r="A397" s="230">
        <v>20503</v>
      </c>
      <c r="B397" s="229" t="s">
        <v>390</v>
      </c>
      <c r="C397" s="227">
        <v>9722.526457</v>
      </c>
    </row>
    <row r="398" s="217" customFormat="1" ht="21.9" hidden="1" customHeight="1" spans="1:5">
      <c r="A398" s="231">
        <v>2050301</v>
      </c>
      <c r="B398" s="233" t="s">
        <v>391</v>
      </c>
      <c r="C398" s="227"/>
      <c r="E398" s="218"/>
    </row>
    <row r="399" s="217" customFormat="1" ht="21.9" customHeight="1" spans="1:5">
      <c r="A399" s="231">
        <v>2050302</v>
      </c>
      <c r="B399" s="232" t="s">
        <v>392</v>
      </c>
      <c r="C399" s="227">
        <v>9722.526457</v>
      </c>
      <c r="E399" s="218"/>
    </row>
    <row r="400" s="217" customFormat="1" ht="21.9" hidden="1" customHeight="1" spans="1:5">
      <c r="A400" s="231">
        <v>2050303</v>
      </c>
      <c r="B400" s="233" t="s">
        <v>393</v>
      </c>
      <c r="C400" s="227"/>
      <c r="E400" s="218"/>
    </row>
    <row r="401" s="217" customFormat="1" ht="21.9" hidden="1" customHeight="1" spans="1:5">
      <c r="A401" s="231">
        <v>2050305</v>
      </c>
      <c r="B401" s="233" t="s">
        <v>394</v>
      </c>
      <c r="C401" s="227"/>
      <c r="E401" s="218"/>
    </row>
    <row r="402" s="217" customFormat="1" ht="21.9" hidden="1" customHeight="1" spans="1:5">
      <c r="A402" s="231">
        <v>2050399</v>
      </c>
      <c r="B402" s="233" t="s">
        <v>395</v>
      </c>
      <c r="C402" s="227"/>
      <c r="E402" s="218"/>
    </row>
    <row r="403" s="217" customFormat="1" ht="21.9" customHeight="1" spans="1:3">
      <c r="A403" s="230">
        <v>20504</v>
      </c>
      <c r="B403" s="229" t="s">
        <v>396</v>
      </c>
      <c r="C403" s="227">
        <v>86.8</v>
      </c>
    </row>
    <row r="404" s="217" customFormat="1" ht="21.9" hidden="1" customHeight="1" spans="1:5">
      <c r="A404" s="231">
        <v>2050401</v>
      </c>
      <c r="B404" s="233" t="s">
        <v>397</v>
      </c>
      <c r="C404" s="227"/>
      <c r="E404" s="218"/>
    </row>
    <row r="405" s="217" customFormat="1" ht="21.9" hidden="1" customHeight="1" spans="1:5">
      <c r="A405" s="231">
        <v>2050402</v>
      </c>
      <c r="B405" s="233" t="s">
        <v>398</v>
      </c>
      <c r="C405" s="227"/>
      <c r="E405" s="218"/>
    </row>
    <row r="406" s="217" customFormat="1" ht="21.9" hidden="1" customHeight="1" spans="1:5">
      <c r="A406" s="231">
        <v>2050403</v>
      </c>
      <c r="B406" s="233" t="s">
        <v>399</v>
      </c>
      <c r="C406" s="227"/>
      <c r="E406" s="218"/>
    </row>
    <row r="407" s="217" customFormat="1" ht="21.9" hidden="1" customHeight="1" spans="1:5">
      <c r="A407" s="231">
        <v>2050404</v>
      </c>
      <c r="B407" s="233" t="s">
        <v>400</v>
      </c>
      <c r="C407" s="227"/>
      <c r="E407" s="218"/>
    </row>
    <row r="408" s="217" customFormat="1" ht="21.9" customHeight="1" spans="1:5">
      <c r="A408" s="231">
        <v>2050499</v>
      </c>
      <c r="B408" s="232" t="s">
        <v>401</v>
      </c>
      <c r="C408" s="227">
        <v>86.8</v>
      </c>
      <c r="E408" s="218"/>
    </row>
    <row r="409" s="217" customFormat="1" ht="21.9" hidden="1" customHeight="1" spans="1:3">
      <c r="A409" s="230">
        <v>20505</v>
      </c>
      <c r="B409" s="234" t="s">
        <v>402</v>
      </c>
      <c r="C409" s="227"/>
    </row>
    <row r="410" s="217" customFormat="1" ht="21.9" hidden="1" customHeight="1" spans="1:5">
      <c r="A410" s="231">
        <v>2050501</v>
      </c>
      <c r="B410" s="233" t="s">
        <v>403</v>
      </c>
      <c r="C410" s="227"/>
      <c r="E410" s="218"/>
    </row>
    <row r="411" s="217" customFormat="1" ht="21.9" hidden="1" customHeight="1" spans="1:5">
      <c r="A411" s="231">
        <v>2050502</v>
      </c>
      <c r="B411" s="233" t="s">
        <v>404</v>
      </c>
      <c r="C411" s="227"/>
      <c r="E411" s="218"/>
    </row>
    <row r="412" s="217" customFormat="1" ht="21.9" hidden="1" customHeight="1" spans="1:5">
      <c r="A412" s="231">
        <v>2050599</v>
      </c>
      <c r="B412" s="233" t="s">
        <v>405</v>
      </c>
      <c r="C412" s="227"/>
      <c r="E412" s="218"/>
    </row>
    <row r="413" s="217" customFormat="1" ht="21.9" hidden="1" customHeight="1" spans="1:3">
      <c r="A413" s="230">
        <v>20506</v>
      </c>
      <c r="B413" s="234" t="s">
        <v>406</v>
      </c>
      <c r="C413" s="227"/>
    </row>
    <row r="414" s="217" customFormat="1" ht="21.9" hidden="1" customHeight="1" spans="1:5">
      <c r="A414" s="231">
        <v>2050601</v>
      </c>
      <c r="B414" s="233" t="s">
        <v>407</v>
      </c>
      <c r="C414" s="227"/>
      <c r="E414" s="218"/>
    </row>
    <row r="415" s="217" customFormat="1" ht="21.9" hidden="1" customHeight="1" spans="1:5">
      <c r="A415" s="231">
        <v>2050602</v>
      </c>
      <c r="B415" s="233" t="s">
        <v>408</v>
      </c>
      <c r="C415" s="227"/>
      <c r="E415" s="218"/>
    </row>
    <row r="416" s="217" customFormat="1" ht="21.9" hidden="1" customHeight="1" spans="1:5">
      <c r="A416" s="231">
        <v>2050699</v>
      </c>
      <c r="B416" s="233" t="s">
        <v>409</v>
      </c>
      <c r="C416" s="227"/>
      <c r="E416" s="218"/>
    </row>
    <row r="417" s="217" customFormat="1" ht="21.9" customHeight="1" spans="1:3">
      <c r="A417" s="230">
        <v>20507</v>
      </c>
      <c r="B417" s="229" t="s">
        <v>410</v>
      </c>
      <c r="C417" s="227">
        <v>885.86073</v>
      </c>
    </row>
    <row r="418" s="217" customFormat="1" ht="21.9" customHeight="1" spans="1:5">
      <c r="A418" s="231">
        <v>2050701</v>
      </c>
      <c r="B418" s="232" t="s">
        <v>411</v>
      </c>
      <c r="C418" s="227">
        <v>885.86073</v>
      </c>
      <c r="E418" s="218"/>
    </row>
    <row r="419" s="217" customFormat="1" ht="21.9" hidden="1" customHeight="1" spans="1:5">
      <c r="A419" s="231">
        <v>2050702</v>
      </c>
      <c r="B419" s="233" t="s">
        <v>412</v>
      </c>
      <c r="C419" s="227"/>
      <c r="E419" s="218"/>
    </row>
    <row r="420" s="217" customFormat="1" ht="21.9" hidden="1" customHeight="1" spans="1:5">
      <c r="A420" s="231">
        <v>2050799</v>
      </c>
      <c r="B420" s="233" t="s">
        <v>413</v>
      </c>
      <c r="C420" s="227"/>
      <c r="E420" s="218"/>
    </row>
    <row r="421" s="217" customFormat="1" ht="21.9" customHeight="1" spans="1:3">
      <c r="A421" s="230">
        <v>20508</v>
      </c>
      <c r="B421" s="229" t="s">
        <v>414</v>
      </c>
      <c r="C421" s="227">
        <v>3517.567663</v>
      </c>
    </row>
    <row r="422" s="217" customFormat="1" ht="21.9" customHeight="1" spans="1:5">
      <c r="A422" s="231">
        <v>2050801</v>
      </c>
      <c r="B422" s="232" t="s">
        <v>415</v>
      </c>
      <c r="C422" s="227">
        <v>1975.454806</v>
      </c>
      <c r="E422" s="218"/>
    </row>
    <row r="423" s="217" customFormat="1" ht="21.9" customHeight="1" spans="1:5">
      <c r="A423" s="231">
        <v>2050802</v>
      </c>
      <c r="B423" s="232" t="s">
        <v>416</v>
      </c>
      <c r="C423" s="227">
        <v>1457.983865</v>
      </c>
      <c r="E423" s="218"/>
    </row>
    <row r="424" s="217" customFormat="1" ht="21.9" customHeight="1" spans="1:5">
      <c r="A424" s="231">
        <v>2050803</v>
      </c>
      <c r="B424" s="232" t="s">
        <v>417</v>
      </c>
      <c r="C424" s="227">
        <v>84.128992</v>
      </c>
      <c r="E424" s="218"/>
    </row>
    <row r="425" s="217" customFormat="1" ht="21.9" hidden="1" customHeight="1" spans="1:5">
      <c r="A425" s="231">
        <v>2050804</v>
      </c>
      <c r="B425" s="233" t="s">
        <v>418</v>
      </c>
      <c r="C425" s="227"/>
      <c r="E425" s="218"/>
    </row>
    <row r="426" s="217" customFormat="1" ht="21.9" hidden="1" customHeight="1" spans="1:5">
      <c r="A426" s="231">
        <v>2050899</v>
      </c>
      <c r="B426" s="233" t="s">
        <v>419</v>
      </c>
      <c r="C426" s="227"/>
      <c r="E426" s="218"/>
    </row>
    <row r="427" s="217" customFormat="1" ht="21.9" hidden="1" customHeight="1" spans="1:3">
      <c r="A427" s="230">
        <v>20509</v>
      </c>
      <c r="B427" s="234" t="s">
        <v>420</v>
      </c>
      <c r="C427" s="227"/>
    </row>
    <row r="428" s="217" customFormat="1" ht="21.9" hidden="1" customHeight="1" spans="1:5">
      <c r="A428" s="231">
        <v>2050901</v>
      </c>
      <c r="B428" s="233" t="s">
        <v>421</v>
      </c>
      <c r="C428" s="227"/>
      <c r="E428" s="218"/>
    </row>
    <row r="429" s="217" customFormat="1" ht="21.9" hidden="1" customHeight="1" spans="1:5">
      <c r="A429" s="231">
        <v>2050902</v>
      </c>
      <c r="B429" s="233" t="s">
        <v>422</v>
      </c>
      <c r="C429" s="227"/>
      <c r="E429" s="218"/>
    </row>
    <row r="430" s="217" customFormat="1" ht="21.9" hidden="1" customHeight="1" spans="1:5">
      <c r="A430" s="231">
        <v>2050903</v>
      </c>
      <c r="B430" s="233" t="s">
        <v>423</v>
      </c>
      <c r="C430" s="227"/>
      <c r="E430" s="218"/>
    </row>
    <row r="431" s="217" customFormat="1" ht="21.9" hidden="1" customHeight="1" spans="1:5">
      <c r="A431" s="231">
        <v>2050904</v>
      </c>
      <c r="B431" s="233" t="s">
        <v>424</v>
      </c>
      <c r="C431" s="227"/>
      <c r="E431" s="218"/>
    </row>
    <row r="432" s="217" customFormat="1" ht="21.9" hidden="1" customHeight="1" spans="1:5">
      <c r="A432" s="231">
        <v>2050905</v>
      </c>
      <c r="B432" s="233" t="s">
        <v>425</v>
      </c>
      <c r="C432" s="227"/>
      <c r="E432" s="218"/>
    </row>
    <row r="433" s="217" customFormat="1" ht="21.9" hidden="1" customHeight="1" spans="1:5">
      <c r="A433" s="231">
        <v>2050999</v>
      </c>
      <c r="B433" s="233" t="s">
        <v>426</v>
      </c>
      <c r="C433" s="227"/>
      <c r="E433" s="218"/>
    </row>
    <row r="434" s="217" customFormat="1" ht="21.9" customHeight="1" spans="1:3">
      <c r="A434" s="230">
        <v>20599</v>
      </c>
      <c r="B434" s="229" t="s">
        <v>427</v>
      </c>
      <c r="C434" s="227">
        <v>20</v>
      </c>
    </row>
    <row r="435" s="217" customFormat="1" ht="21.9" customHeight="1" spans="1:5">
      <c r="A435" s="231">
        <v>2059999</v>
      </c>
      <c r="B435" s="232" t="s">
        <v>428</v>
      </c>
      <c r="C435" s="227">
        <v>20</v>
      </c>
      <c r="E435" s="218"/>
    </row>
    <row r="436" s="217" customFormat="1" ht="21.9" customHeight="1" spans="1:3">
      <c r="A436" s="228">
        <v>206</v>
      </c>
      <c r="B436" s="229" t="s">
        <v>429</v>
      </c>
      <c r="C436" s="227">
        <v>14922.813604</v>
      </c>
    </row>
    <row r="437" s="217" customFormat="1" ht="21.9" customHeight="1" spans="1:3">
      <c r="A437" s="230">
        <v>20601</v>
      </c>
      <c r="B437" s="229" t="s">
        <v>430</v>
      </c>
      <c r="C437" s="227">
        <v>1094.025025</v>
      </c>
    </row>
    <row r="438" s="217" customFormat="1" ht="21.9" customHeight="1" spans="1:5">
      <c r="A438" s="231">
        <v>2060101</v>
      </c>
      <c r="B438" s="232" t="s">
        <v>151</v>
      </c>
      <c r="C438" s="227">
        <v>447.858963</v>
      </c>
      <c r="E438" s="218"/>
    </row>
    <row r="439" s="217" customFormat="1" ht="21.9" hidden="1" customHeight="1" spans="1:5">
      <c r="A439" s="231">
        <v>2060102</v>
      </c>
      <c r="B439" s="233" t="s">
        <v>152</v>
      </c>
      <c r="C439" s="227"/>
      <c r="E439" s="218"/>
    </row>
    <row r="440" s="217" customFormat="1" ht="21.9" hidden="1" customHeight="1" spans="1:5">
      <c r="A440" s="231">
        <v>2060103</v>
      </c>
      <c r="B440" s="233" t="s">
        <v>153</v>
      </c>
      <c r="C440" s="227"/>
      <c r="E440" s="218"/>
    </row>
    <row r="441" s="217" customFormat="1" ht="21.9" customHeight="1" spans="1:5">
      <c r="A441" s="231">
        <v>2060199</v>
      </c>
      <c r="B441" s="232" t="s">
        <v>431</v>
      </c>
      <c r="C441" s="227">
        <v>646.166062</v>
      </c>
      <c r="E441" s="218"/>
    </row>
    <row r="442" s="217" customFormat="1" ht="21.9" hidden="1" customHeight="1" spans="1:3">
      <c r="A442" s="230">
        <v>20602</v>
      </c>
      <c r="B442" s="234" t="s">
        <v>432</v>
      </c>
      <c r="C442" s="227"/>
    </row>
    <row r="443" s="217" customFormat="1" ht="21.9" hidden="1" customHeight="1" spans="1:5">
      <c r="A443" s="231">
        <v>2060201</v>
      </c>
      <c r="B443" s="233" t="s">
        <v>433</v>
      </c>
      <c r="C443" s="227"/>
      <c r="E443" s="218"/>
    </row>
    <row r="444" s="217" customFormat="1" ht="21.9" hidden="1" customHeight="1" spans="1:5">
      <c r="A444" s="231">
        <v>2060203</v>
      </c>
      <c r="B444" s="233" t="s">
        <v>434</v>
      </c>
      <c r="C444" s="227"/>
      <c r="E444" s="218"/>
    </row>
    <row r="445" s="217" customFormat="1" ht="21.9" hidden="1" customHeight="1" spans="1:5">
      <c r="A445" s="231">
        <v>2060204</v>
      </c>
      <c r="B445" s="233" t="s">
        <v>435</v>
      </c>
      <c r="C445" s="227"/>
      <c r="E445" s="218"/>
    </row>
    <row r="446" s="217" customFormat="1" ht="21.9" hidden="1" customHeight="1" spans="1:5">
      <c r="A446" s="231">
        <v>2060205</v>
      </c>
      <c r="B446" s="233" t="s">
        <v>436</v>
      </c>
      <c r="C446" s="227"/>
      <c r="E446" s="218"/>
    </row>
    <row r="447" s="217" customFormat="1" ht="21.9" hidden="1" customHeight="1" spans="1:5">
      <c r="A447" s="231">
        <v>2060206</v>
      </c>
      <c r="B447" s="233" t="s">
        <v>437</v>
      </c>
      <c r="C447" s="227"/>
      <c r="E447" s="218"/>
    </row>
    <row r="448" s="217" customFormat="1" ht="21.9" hidden="1" customHeight="1" spans="1:5">
      <c r="A448" s="231">
        <v>2060207</v>
      </c>
      <c r="B448" s="233" t="s">
        <v>438</v>
      </c>
      <c r="C448" s="227"/>
      <c r="E448" s="218"/>
    </row>
    <row r="449" s="217" customFormat="1" ht="21.9" hidden="1" customHeight="1" spans="1:5">
      <c r="A449" s="231">
        <v>2060208</v>
      </c>
      <c r="B449" s="233" t="s">
        <v>439</v>
      </c>
      <c r="C449" s="227"/>
      <c r="E449" s="218"/>
    </row>
    <row r="450" s="217" customFormat="1" ht="21.9" hidden="1" customHeight="1" spans="1:5">
      <c r="A450" s="231">
        <v>2060299</v>
      </c>
      <c r="B450" s="233" t="s">
        <v>440</v>
      </c>
      <c r="C450" s="227"/>
      <c r="E450" s="218"/>
    </row>
    <row r="451" s="217" customFormat="1" ht="21.9" hidden="1" customHeight="1" spans="1:3">
      <c r="A451" s="230">
        <v>20603</v>
      </c>
      <c r="B451" s="234" t="s">
        <v>441</v>
      </c>
      <c r="C451" s="227"/>
    </row>
    <row r="452" s="217" customFormat="1" ht="21.9" hidden="1" customHeight="1" spans="1:5">
      <c r="A452" s="231">
        <v>2060301</v>
      </c>
      <c r="B452" s="233" t="s">
        <v>433</v>
      </c>
      <c r="C452" s="227"/>
      <c r="E452" s="218"/>
    </row>
    <row r="453" s="217" customFormat="1" ht="21.9" hidden="1" customHeight="1" spans="1:5">
      <c r="A453" s="231">
        <v>2060302</v>
      </c>
      <c r="B453" s="233" t="s">
        <v>442</v>
      </c>
      <c r="C453" s="227"/>
      <c r="E453" s="218"/>
    </row>
    <row r="454" s="217" customFormat="1" ht="21.9" hidden="1" customHeight="1" spans="1:5">
      <c r="A454" s="240">
        <v>2060303</v>
      </c>
      <c r="B454" s="241" t="s">
        <v>443</v>
      </c>
      <c r="C454" s="227"/>
      <c r="E454" s="218"/>
    </row>
    <row r="455" s="217" customFormat="1" ht="21.9" hidden="1" customHeight="1" spans="1:5">
      <c r="A455" s="231">
        <v>2060304</v>
      </c>
      <c r="B455" s="233" t="s">
        <v>444</v>
      </c>
      <c r="C455" s="227"/>
      <c r="E455" s="218"/>
    </row>
    <row r="456" s="217" customFormat="1" ht="21.9" hidden="1" customHeight="1" spans="1:5">
      <c r="A456" s="231">
        <v>2060399</v>
      </c>
      <c r="B456" s="233" t="s">
        <v>445</v>
      </c>
      <c r="C456" s="227"/>
      <c r="E456" s="218"/>
    </row>
    <row r="457" s="217" customFormat="1" ht="21.9" customHeight="1" spans="1:3">
      <c r="A457" s="230">
        <v>20604</v>
      </c>
      <c r="B457" s="229" t="s">
        <v>446</v>
      </c>
      <c r="C457" s="227">
        <v>2162.638</v>
      </c>
    </row>
    <row r="458" s="217" customFormat="1" ht="21.9" hidden="1" customHeight="1" spans="1:5">
      <c r="A458" s="231">
        <v>2060401</v>
      </c>
      <c r="B458" s="233" t="s">
        <v>433</v>
      </c>
      <c r="C458" s="227"/>
      <c r="E458" s="218"/>
    </row>
    <row r="459" s="217" customFormat="1" ht="21.9" customHeight="1" spans="1:5">
      <c r="A459" s="231">
        <v>2060404</v>
      </c>
      <c r="B459" s="232" t="s">
        <v>447</v>
      </c>
      <c r="C459" s="227">
        <v>2162.638</v>
      </c>
      <c r="E459" s="218"/>
    </row>
    <row r="460" s="217" customFormat="1" ht="21.9" hidden="1" customHeight="1" spans="1:5">
      <c r="A460" s="231">
        <v>2060405</v>
      </c>
      <c r="B460" s="233" t="s">
        <v>448</v>
      </c>
      <c r="C460" s="227"/>
      <c r="E460" s="218"/>
    </row>
    <row r="461" s="217" customFormat="1" ht="21.9" hidden="1" customHeight="1" spans="1:5">
      <c r="A461" s="231">
        <v>2060499</v>
      </c>
      <c r="B461" s="233" t="s">
        <v>449</v>
      </c>
      <c r="C461" s="227"/>
      <c r="E461" s="218"/>
    </row>
    <row r="462" s="217" customFormat="1" ht="21.9" hidden="1" customHeight="1" spans="1:3">
      <c r="A462" s="230">
        <v>20605</v>
      </c>
      <c r="B462" s="234" t="s">
        <v>450</v>
      </c>
      <c r="C462" s="227"/>
    </row>
    <row r="463" s="217" customFormat="1" ht="21.9" hidden="1" customHeight="1" spans="1:5">
      <c r="A463" s="231">
        <v>2060501</v>
      </c>
      <c r="B463" s="233" t="s">
        <v>433</v>
      </c>
      <c r="C463" s="227"/>
      <c r="E463" s="218"/>
    </row>
    <row r="464" s="217" customFormat="1" ht="21.9" hidden="1" customHeight="1" spans="1:5">
      <c r="A464" s="231">
        <v>2060502</v>
      </c>
      <c r="B464" s="233" t="s">
        <v>451</v>
      </c>
      <c r="C464" s="227"/>
      <c r="E464" s="218"/>
    </row>
    <row r="465" s="217" customFormat="1" ht="21.9" hidden="1" customHeight="1" spans="1:5">
      <c r="A465" s="231">
        <v>2060503</v>
      </c>
      <c r="B465" s="233" t="s">
        <v>452</v>
      </c>
      <c r="C465" s="227"/>
      <c r="E465" s="218"/>
    </row>
    <row r="466" s="217" customFormat="1" ht="21.9" hidden="1" customHeight="1" spans="1:5">
      <c r="A466" s="231">
        <v>2060599</v>
      </c>
      <c r="B466" s="233" t="s">
        <v>453</v>
      </c>
      <c r="C466" s="227"/>
      <c r="E466" s="218"/>
    </row>
    <row r="467" s="217" customFormat="1" ht="21.9" hidden="1" customHeight="1" spans="1:3">
      <c r="A467" s="230">
        <v>20606</v>
      </c>
      <c r="B467" s="234" t="s">
        <v>454</v>
      </c>
      <c r="C467" s="227"/>
    </row>
    <row r="468" s="217" customFormat="1" ht="21.9" hidden="1" customHeight="1" spans="1:5">
      <c r="A468" s="231">
        <v>2060601</v>
      </c>
      <c r="B468" s="233" t="s">
        <v>455</v>
      </c>
      <c r="C468" s="227"/>
      <c r="E468" s="218"/>
    </row>
    <row r="469" s="217" customFormat="1" ht="21.9" hidden="1" customHeight="1" spans="1:5">
      <c r="A469" s="231">
        <v>2060602</v>
      </c>
      <c r="B469" s="233" t="s">
        <v>456</v>
      </c>
      <c r="C469" s="227"/>
      <c r="E469" s="218"/>
    </row>
    <row r="470" s="217" customFormat="1" ht="21.9" hidden="1" customHeight="1" spans="1:5">
      <c r="A470" s="231">
        <v>2060603</v>
      </c>
      <c r="B470" s="233" t="s">
        <v>457</v>
      </c>
      <c r="C470" s="227"/>
      <c r="E470" s="218"/>
    </row>
    <row r="471" s="217" customFormat="1" ht="21.9" hidden="1" customHeight="1" spans="1:5">
      <c r="A471" s="231">
        <v>2060699</v>
      </c>
      <c r="B471" s="233" t="s">
        <v>458</v>
      </c>
      <c r="C471" s="227"/>
      <c r="E471" s="218"/>
    </row>
    <row r="472" s="217" customFormat="1" ht="21.9" customHeight="1" spans="1:3">
      <c r="A472" s="230">
        <v>20607</v>
      </c>
      <c r="B472" s="229" t="s">
        <v>459</v>
      </c>
      <c r="C472" s="227">
        <v>433.656306</v>
      </c>
    </row>
    <row r="473" s="217" customFormat="1" ht="21.9" hidden="1" customHeight="1" spans="1:5">
      <c r="A473" s="231">
        <v>2060701</v>
      </c>
      <c r="B473" s="233" t="s">
        <v>433</v>
      </c>
      <c r="C473" s="227"/>
      <c r="E473" s="218"/>
    </row>
    <row r="474" s="217" customFormat="1" ht="21.9" customHeight="1" spans="1:5">
      <c r="A474" s="231">
        <v>2060702</v>
      </c>
      <c r="B474" s="232" t="s">
        <v>460</v>
      </c>
      <c r="C474" s="227">
        <v>227.5</v>
      </c>
      <c r="E474" s="218"/>
    </row>
    <row r="475" s="217" customFormat="1" ht="21.9" hidden="1" customHeight="1" spans="1:5">
      <c r="A475" s="231">
        <v>2060703</v>
      </c>
      <c r="B475" s="233" t="s">
        <v>461</v>
      </c>
      <c r="C475" s="227"/>
      <c r="E475" s="218"/>
    </row>
    <row r="476" s="217" customFormat="1" ht="21.9" hidden="1" customHeight="1" spans="1:5">
      <c r="A476" s="231">
        <v>2060704</v>
      </c>
      <c r="B476" s="233" t="s">
        <v>462</v>
      </c>
      <c r="C476" s="227"/>
      <c r="E476" s="218"/>
    </row>
    <row r="477" s="217" customFormat="1" ht="21.9" customHeight="1" spans="1:5">
      <c r="A477" s="231">
        <v>2060705</v>
      </c>
      <c r="B477" s="232" t="s">
        <v>463</v>
      </c>
      <c r="C477" s="227">
        <v>64.356306</v>
      </c>
      <c r="E477" s="218"/>
    </row>
    <row r="478" s="217" customFormat="1" ht="21.9" customHeight="1" spans="1:5">
      <c r="A478" s="231">
        <v>2060799</v>
      </c>
      <c r="B478" s="232" t="s">
        <v>464</v>
      </c>
      <c r="C478" s="227">
        <v>141.8</v>
      </c>
      <c r="E478" s="218"/>
    </row>
    <row r="479" s="217" customFormat="1" ht="21.9" hidden="1" customHeight="1" spans="1:3">
      <c r="A479" s="230">
        <v>20608</v>
      </c>
      <c r="B479" s="234" t="s">
        <v>465</v>
      </c>
      <c r="C479" s="227"/>
    </row>
    <row r="480" s="217" customFormat="1" ht="21.9" hidden="1" customHeight="1" spans="1:5">
      <c r="A480" s="231">
        <v>2060801</v>
      </c>
      <c r="B480" s="233" t="s">
        <v>466</v>
      </c>
      <c r="C480" s="227"/>
      <c r="E480" s="218"/>
    </row>
    <row r="481" s="217" customFormat="1" ht="21.9" hidden="1" customHeight="1" spans="1:5">
      <c r="A481" s="231">
        <v>2060802</v>
      </c>
      <c r="B481" s="233" t="s">
        <v>467</v>
      </c>
      <c r="C481" s="227"/>
      <c r="E481" s="218"/>
    </row>
    <row r="482" s="217" customFormat="1" ht="21.9" hidden="1" customHeight="1" spans="1:5">
      <c r="A482" s="231">
        <v>2060899</v>
      </c>
      <c r="B482" s="233" t="s">
        <v>468</v>
      </c>
      <c r="C482" s="227"/>
      <c r="E482" s="218"/>
    </row>
    <row r="483" s="217" customFormat="1" ht="21.9" customHeight="1" spans="1:3">
      <c r="A483" s="230">
        <v>20609</v>
      </c>
      <c r="B483" s="229" t="s">
        <v>469</v>
      </c>
      <c r="C483" s="227">
        <v>30</v>
      </c>
    </row>
    <row r="484" s="217" customFormat="1" ht="21.9" hidden="1" customHeight="1" spans="1:5">
      <c r="A484" s="231">
        <v>2060901</v>
      </c>
      <c r="B484" s="233" t="s">
        <v>470</v>
      </c>
      <c r="C484" s="227"/>
      <c r="E484" s="218"/>
    </row>
    <row r="485" s="217" customFormat="1" ht="21.9" hidden="1" customHeight="1" spans="1:5">
      <c r="A485" s="231">
        <v>2060902</v>
      </c>
      <c r="B485" s="233" t="s">
        <v>471</v>
      </c>
      <c r="C485" s="227"/>
      <c r="E485" s="218"/>
    </row>
    <row r="486" s="217" customFormat="1" ht="21.9" customHeight="1" spans="1:5">
      <c r="A486" s="231">
        <v>2060999</v>
      </c>
      <c r="B486" s="232" t="s">
        <v>472</v>
      </c>
      <c r="C486" s="227">
        <v>30</v>
      </c>
      <c r="E486" s="218"/>
    </row>
    <row r="487" s="217" customFormat="1" ht="21.9" customHeight="1" spans="1:3">
      <c r="A487" s="230">
        <v>20699</v>
      </c>
      <c r="B487" s="229" t="s">
        <v>473</v>
      </c>
      <c r="C487" s="227">
        <v>11202.494273</v>
      </c>
    </row>
    <row r="488" s="217" customFormat="1" ht="21.9" hidden="1" customHeight="1" spans="1:5">
      <c r="A488" s="231">
        <v>2069901</v>
      </c>
      <c r="B488" s="233" t="s">
        <v>474</v>
      </c>
      <c r="C488" s="227"/>
      <c r="E488" s="218"/>
    </row>
    <row r="489" s="217" customFormat="1" ht="21.9" hidden="1" customHeight="1" spans="1:5">
      <c r="A489" s="231">
        <v>2069902</v>
      </c>
      <c r="B489" s="233" t="s">
        <v>475</v>
      </c>
      <c r="C489" s="227"/>
      <c r="E489" s="218"/>
    </row>
    <row r="490" s="217" customFormat="1" ht="21.9" hidden="1" customHeight="1" spans="1:5">
      <c r="A490" s="231">
        <v>2069903</v>
      </c>
      <c r="B490" s="233" t="s">
        <v>476</v>
      </c>
      <c r="C490" s="227"/>
      <c r="E490" s="218"/>
    </row>
    <row r="491" s="217" customFormat="1" ht="21.9" customHeight="1" spans="1:5">
      <c r="A491" s="231">
        <v>2069999</v>
      </c>
      <c r="B491" s="232" t="s">
        <v>477</v>
      </c>
      <c r="C491" s="227">
        <v>11202.494273</v>
      </c>
      <c r="E491" s="218"/>
    </row>
    <row r="492" s="217" customFormat="1" ht="21.9" customHeight="1" spans="1:3">
      <c r="A492" s="228">
        <v>207</v>
      </c>
      <c r="B492" s="229" t="s">
        <v>478</v>
      </c>
      <c r="C492" s="227">
        <v>19292.943466</v>
      </c>
    </row>
    <row r="493" s="217" customFormat="1" ht="21.9" customHeight="1" spans="1:3">
      <c r="A493" s="230">
        <v>20701</v>
      </c>
      <c r="B493" s="229" t="s">
        <v>479</v>
      </c>
      <c r="C493" s="227">
        <v>4602.459909</v>
      </c>
    </row>
    <row r="494" s="217" customFormat="1" ht="21.9" customHeight="1" spans="1:5">
      <c r="A494" s="231">
        <v>2070101</v>
      </c>
      <c r="B494" s="232" t="s">
        <v>151</v>
      </c>
      <c r="C494" s="227">
        <v>926.770362</v>
      </c>
      <c r="E494" s="218"/>
    </row>
    <row r="495" s="217" customFormat="1" ht="21.9" customHeight="1" spans="1:5">
      <c r="A495" s="231">
        <v>2070102</v>
      </c>
      <c r="B495" s="232" t="s">
        <v>152</v>
      </c>
      <c r="C495" s="227">
        <v>81.8144</v>
      </c>
      <c r="E495" s="218"/>
    </row>
    <row r="496" s="217" customFormat="1" ht="21.9" hidden="1" customHeight="1" spans="1:5">
      <c r="A496" s="231">
        <v>2070103</v>
      </c>
      <c r="B496" s="233" t="s">
        <v>153</v>
      </c>
      <c r="C496" s="227"/>
      <c r="E496" s="218"/>
    </row>
    <row r="497" s="217" customFormat="1" ht="21.9" customHeight="1" spans="1:5">
      <c r="A497" s="231">
        <v>2070104</v>
      </c>
      <c r="B497" s="232" t="s">
        <v>480</v>
      </c>
      <c r="C497" s="227">
        <v>202.543497</v>
      </c>
      <c r="E497" s="218"/>
    </row>
    <row r="498" s="217" customFormat="1" ht="21.9" hidden="1" customHeight="1" spans="1:5">
      <c r="A498" s="231">
        <v>2070105</v>
      </c>
      <c r="B498" s="233" t="s">
        <v>481</v>
      </c>
      <c r="C498" s="227"/>
      <c r="E498" s="218"/>
    </row>
    <row r="499" s="217" customFormat="1" ht="21.9" hidden="1" customHeight="1" spans="1:5">
      <c r="A499" s="242">
        <v>2070106</v>
      </c>
      <c r="B499" s="233" t="s">
        <v>482</v>
      </c>
      <c r="C499" s="227"/>
      <c r="E499" s="218"/>
    </row>
    <row r="500" s="217" customFormat="1" ht="21.9" hidden="1" customHeight="1" spans="1:5">
      <c r="A500" s="242">
        <v>2070107</v>
      </c>
      <c r="B500" s="233" t="s">
        <v>483</v>
      </c>
      <c r="C500" s="227"/>
      <c r="E500" s="218"/>
    </row>
    <row r="501" s="217" customFormat="1" ht="21.9" hidden="1" customHeight="1" spans="1:5">
      <c r="A501" s="242">
        <v>2070108</v>
      </c>
      <c r="B501" s="233" t="s">
        <v>484</v>
      </c>
      <c r="C501" s="227"/>
      <c r="E501" s="218"/>
    </row>
    <row r="502" s="217" customFormat="1" ht="21.9" customHeight="1" spans="1:5">
      <c r="A502" s="242">
        <v>2070109</v>
      </c>
      <c r="B502" s="232" t="s">
        <v>485</v>
      </c>
      <c r="C502" s="227">
        <v>1441.41238</v>
      </c>
      <c r="E502" s="218"/>
    </row>
    <row r="503" s="217" customFormat="1" ht="21.9" customHeight="1" spans="1:5">
      <c r="A503" s="242">
        <v>2070110</v>
      </c>
      <c r="B503" s="232" t="s">
        <v>486</v>
      </c>
      <c r="C503" s="227">
        <v>6</v>
      </c>
      <c r="E503" s="218"/>
    </row>
    <row r="504" s="217" customFormat="1" ht="21.9" customHeight="1" spans="1:5">
      <c r="A504" s="242">
        <v>2070111</v>
      </c>
      <c r="B504" s="232" t="s">
        <v>487</v>
      </c>
      <c r="C504" s="227">
        <v>136.7425</v>
      </c>
      <c r="E504" s="218"/>
    </row>
    <row r="505" s="217" customFormat="1" ht="21.9" customHeight="1" spans="1:5">
      <c r="A505" s="242">
        <v>2070112</v>
      </c>
      <c r="B505" s="232" t="s">
        <v>488</v>
      </c>
      <c r="C505" s="227">
        <v>90</v>
      </c>
      <c r="E505" s="218"/>
    </row>
    <row r="506" s="217" customFormat="1" ht="21.9" customHeight="1" spans="1:5">
      <c r="A506" s="242">
        <v>2070113</v>
      </c>
      <c r="B506" s="232" t="s">
        <v>489</v>
      </c>
      <c r="C506" s="227">
        <v>99.917819</v>
      </c>
      <c r="E506" s="218"/>
    </row>
    <row r="507" s="217" customFormat="1" ht="21.9" customHeight="1" spans="1:5">
      <c r="A507" s="242">
        <v>2070114</v>
      </c>
      <c r="B507" s="232" t="s">
        <v>490</v>
      </c>
      <c r="C507" s="227">
        <v>362.83432</v>
      </c>
      <c r="E507" s="218"/>
    </row>
    <row r="508" s="217" customFormat="1" ht="21.9" customHeight="1" spans="1:5">
      <c r="A508" s="242">
        <v>2070199</v>
      </c>
      <c r="B508" s="232" t="s">
        <v>491</v>
      </c>
      <c r="C508" s="227">
        <v>1254.424631</v>
      </c>
      <c r="E508" s="218"/>
    </row>
    <row r="509" s="217" customFormat="1" ht="21.9" customHeight="1" spans="1:3">
      <c r="A509" s="243">
        <v>20702</v>
      </c>
      <c r="B509" s="229" t="s">
        <v>492</v>
      </c>
      <c r="C509" s="227">
        <v>11326.653961</v>
      </c>
    </row>
    <row r="510" s="217" customFormat="1" ht="21.9" hidden="1" customHeight="1" spans="1:5">
      <c r="A510" s="242">
        <v>2070201</v>
      </c>
      <c r="B510" s="233" t="s">
        <v>151</v>
      </c>
      <c r="C510" s="227"/>
      <c r="E510" s="218"/>
    </row>
    <row r="511" s="217" customFormat="1" ht="21.9" hidden="1" customHeight="1" spans="1:5">
      <c r="A511" s="242">
        <v>2070202</v>
      </c>
      <c r="B511" s="233" t="s">
        <v>152</v>
      </c>
      <c r="C511" s="227"/>
      <c r="E511" s="218"/>
    </row>
    <row r="512" s="217" customFormat="1" ht="21.9" hidden="1" customHeight="1" spans="1:5">
      <c r="A512" s="242">
        <v>2070203</v>
      </c>
      <c r="B512" s="233" t="s">
        <v>153</v>
      </c>
      <c r="C512" s="227"/>
      <c r="E512" s="218"/>
    </row>
    <row r="513" s="217" customFormat="1" ht="21.9" customHeight="1" spans="1:5">
      <c r="A513" s="242">
        <v>2070204</v>
      </c>
      <c r="B513" s="232" t="s">
        <v>493</v>
      </c>
      <c r="C513" s="227">
        <v>7388.276091</v>
      </c>
      <c r="E513" s="218"/>
    </row>
    <row r="514" s="217" customFormat="1" ht="21.9" customHeight="1" spans="1:5">
      <c r="A514" s="242">
        <v>2070205</v>
      </c>
      <c r="B514" s="232" t="s">
        <v>494</v>
      </c>
      <c r="C514" s="227">
        <v>3938.37787</v>
      </c>
      <c r="E514" s="218"/>
    </row>
    <row r="515" s="217" customFormat="1" ht="21.9" hidden="1" customHeight="1" spans="1:5">
      <c r="A515" s="242">
        <v>2070206</v>
      </c>
      <c r="B515" s="233" t="s">
        <v>495</v>
      </c>
      <c r="C515" s="227"/>
      <c r="E515" s="218"/>
    </row>
    <row r="516" s="217" customFormat="1" ht="21.9" hidden="1" customHeight="1" spans="1:5">
      <c r="A516" s="242">
        <v>2070299</v>
      </c>
      <c r="B516" s="233" t="s">
        <v>496</v>
      </c>
      <c r="C516" s="227"/>
      <c r="E516" s="218"/>
    </row>
    <row r="517" s="217" customFormat="1" ht="21.9" customHeight="1" spans="1:3">
      <c r="A517" s="243">
        <v>20703</v>
      </c>
      <c r="B517" s="229" t="s">
        <v>497</v>
      </c>
      <c r="C517" s="227">
        <v>734.989339</v>
      </c>
    </row>
    <row r="518" s="217" customFormat="1" ht="21.9" hidden="1" customHeight="1" spans="1:5">
      <c r="A518" s="242">
        <v>2070301</v>
      </c>
      <c r="B518" s="233" t="s">
        <v>151</v>
      </c>
      <c r="C518" s="227"/>
      <c r="E518" s="218"/>
    </row>
    <row r="519" s="217" customFormat="1" ht="21.9" hidden="1" customHeight="1" spans="1:5">
      <c r="A519" s="242">
        <v>2070302</v>
      </c>
      <c r="B519" s="233" t="s">
        <v>152</v>
      </c>
      <c r="C519" s="227"/>
      <c r="E519" s="218"/>
    </row>
    <row r="520" s="217" customFormat="1" ht="21.9" hidden="1" customHeight="1" spans="1:5">
      <c r="A520" s="242">
        <v>2070303</v>
      </c>
      <c r="B520" s="233" t="s">
        <v>153</v>
      </c>
      <c r="C520" s="227"/>
      <c r="E520" s="218"/>
    </row>
    <row r="521" s="217" customFormat="1" ht="21.9" customHeight="1" spans="1:5">
      <c r="A521" s="242">
        <v>2070304</v>
      </c>
      <c r="B521" s="232" t="s">
        <v>498</v>
      </c>
      <c r="C521" s="227">
        <v>521.536858</v>
      </c>
      <c r="E521" s="218"/>
    </row>
    <row r="522" s="217" customFormat="1" ht="21.9" customHeight="1" spans="1:5">
      <c r="A522" s="242">
        <v>2070305</v>
      </c>
      <c r="B522" s="232" t="s">
        <v>499</v>
      </c>
      <c r="C522" s="227">
        <v>6</v>
      </c>
      <c r="E522" s="218"/>
    </row>
    <row r="523" s="217" customFormat="1" ht="21.9" hidden="1" customHeight="1" spans="1:5">
      <c r="A523" s="242">
        <v>2070306</v>
      </c>
      <c r="B523" s="233" t="s">
        <v>500</v>
      </c>
      <c r="C523" s="227"/>
      <c r="E523" s="218"/>
    </row>
    <row r="524" s="217" customFormat="1" ht="21.9" customHeight="1" spans="1:5">
      <c r="A524" s="242">
        <v>2070307</v>
      </c>
      <c r="B524" s="232" t="s">
        <v>501</v>
      </c>
      <c r="C524" s="227">
        <v>107.452481</v>
      </c>
      <c r="E524" s="218"/>
    </row>
    <row r="525" s="217" customFormat="1" ht="21.9" customHeight="1" spans="1:5">
      <c r="A525" s="242">
        <v>2070308</v>
      </c>
      <c r="B525" s="232" t="s">
        <v>502</v>
      </c>
      <c r="C525" s="227">
        <v>100</v>
      </c>
      <c r="E525" s="218"/>
    </row>
    <row r="526" s="217" customFormat="1" ht="21.9" hidden="1" customHeight="1" spans="1:5">
      <c r="A526" s="242">
        <v>2070309</v>
      </c>
      <c r="B526" s="233" t="s">
        <v>503</v>
      </c>
      <c r="C526" s="227"/>
      <c r="E526" s="218"/>
    </row>
    <row r="527" s="217" customFormat="1" ht="21.9" hidden="1" customHeight="1" spans="1:5">
      <c r="A527" s="242">
        <v>2070399</v>
      </c>
      <c r="B527" s="233" t="s">
        <v>504</v>
      </c>
      <c r="C527" s="227"/>
      <c r="E527" s="218"/>
    </row>
    <row r="528" s="217" customFormat="1" ht="21.9" customHeight="1" spans="1:3">
      <c r="A528" s="243">
        <v>20706</v>
      </c>
      <c r="B528" s="229" t="s">
        <v>505</v>
      </c>
      <c r="C528" s="227">
        <v>600</v>
      </c>
    </row>
    <row r="529" s="217" customFormat="1" ht="21.9" hidden="1" customHeight="1" spans="1:5">
      <c r="A529" s="242">
        <v>2070601</v>
      </c>
      <c r="B529" s="233" t="s">
        <v>151</v>
      </c>
      <c r="C529" s="227"/>
      <c r="E529" s="218"/>
    </row>
    <row r="530" s="217" customFormat="1" ht="21.9" hidden="1" customHeight="1" spans="1:5">
      <c r="A530" s="242">
        <v>2070602</v>
      </c>
      <c r="B530" s="233" t="s">
        <v>152</v>
      </c>
      <c r="C530" s="227"/>
      <c r="E530" s="218"/>
    </row>
    <row r="531" s="217" customFormat="1" ht="21.9" hidden="1" customHeight="1" spans="1:5">
      <c r="A531" s="242">
        <v>2070603</v>
      </c>
      <c r="B531" s="233" t="s">
        <v>153</v>
      </c>
      <c r="C531" s="227"/>
      <c r="E531" s="218"/>
    </row>
    <row r="532" s="217" customFormat="1" ht="21.9" hidden="1" customHeight="1" spans="1:5">
      <c r="A532" s="242">
        <v>2070604</v>
      </c>
      <c r="B532" s="233" t="s">
        <v>506</v>
      </c>
      <c r="C532" s="227"/>
      <c r="E532" s="218"/>
    </row>
    <row r="533" s="217" customFormat="1" ht="21.9" customHeight="1" spans="1:5">
      <c r="A533" s="242">
        <v>2070605</v>
      </c>
      <c r="B533" s="232" t="s">
        <v>507</v>
      </c>
      <c r="C533" s="227">
        <v>600</v>
      </c>
      <c r="E533" s="218"/>
    </row>
    <row r="534" s="217" customFormat="1" ht="21.9" hidden="1" customHeight="1" spans="1:5">
      <c r="A534" s="242">
        <v>2070606</v>
      </c>
      <c r="B534" s="233" t="s">
        <v>508</v>
      </c>
      <c r="C534" s="227"/>
      <c r="E534" s="218"/>
    </row>
    <row r="535" s="217" customFormat="1" ht="21.9" hidden="1" customHeight="1" spans="1:5">
      <c r="A535" s="242">
        <v>2070607</v>
      </c>
      <c r="B535" s="233" t="s">
        <v>509</v>
      </c>
      <c r="C535" s="227"/>
      <c r="E535" s="218"/>
    </row>
    <row r="536" s="217" customFormat="1" ht="21.9" hidden="1" customHeight="1" spans="1:5">
      <c r="A536" s="242">
        <v>2070699</v>
      </c>
      <c r="B536" s="233" t="s">
        <v>510</v>
      </c>
      <c r="C536" s="227"/>
      <c r="E536" s="218"/>
    </row>
    <row r="537" s="217" customFormat="1" ht="21.9" customHeight="1" spans="1:3">
      <c r="A537" s="243">
        <v>20708</v>
      </c>
      <c r="B537" s="229" t="s">
        <v>511</v>
      </c>
      <c r="C537" s="227">
        <v>1877.772911</v>
      </c>
    </row>
    <row r="538" s="217" customFormat="1" ht="21.9" hidden="1" customHeight="1" spans="1:5">
      <c r="A538" s="242">
        <v>2070801</v>
      </c>
      <c r="B538" s="233" t="s">
        <v>151</v>
      </c>
      <c r="C538" s="227"/>
      <c r="E538" s="218"/>
    </row>
    <row r="539" s="217" customFormat="1" ht="21.9" hidden="1" customHeight="1" spans="1:5">
      <c r="A539" s="242">
        <v>2070802</v>
      </c>
      <c r="B539" s="233" t="s">
        <v>152</v>
      </c>
      <c r="C539" s="227"/>
      <c r="E539" s="218"/>
    </row>
    <row r="540" s="217" customFormat="1" ht="21.9" hidden="1" customHeight="1" spans="1:5">
      <c r="A540" s="242">
        <v>2070803</v>
      </c>
      <c r="B540" s="233" t="s">
        <v>153</v>
      </c>
      <c r="C540" s="227"/>
      <c r="E540" s="218"/>
    </row>
    <row r="541" s="217" customFormat="1" ht="21.9" hidden="1" customHeight="1" spans="1:5">
      <c r="A541" s="242">
        <v>2070806</v>
      </c>
      <c r="B541" s="233" t="s">
        <v>512</v>
      </c>
      <c r="C541" s="227"/>
      <c r="E541" s="218"/>
    </row>
    <row r="542" s="217" customFormat="1" ht="21.9" customHeight="1" spans="1:5">
      <c r="A542" s="242">
        <v>2070807</v>
      </c>
      <c r="B542" s="232" t="s">
        <v>513</v>
      </c>
      <c r="C542" s="227">
        <v>1.687467</v>
      </c>
      <c r="E542" s="218"/>
    </row>
    <row r="543" s="217" customFormat="1" ht="21.9" customHeight="1" spans="1:5">
      <c r="A543" s="242">
        <v>2070808</v>
      </c>
      <c r="B543" s="232" t="s">
        <v>514</v>
      </c>
      <c r="C543" s="227">
        <v>1876.085444</v>
      </c>
      <c r="E543" s="218"/>
    </row>
    <row r="544" s="217" customFormat="1" ht="21.9" hidden="1" customHeight="1" spans="1:5">
      <c r="A544" s="242">
        <v>2070899</v>
      </c>
      <c r="B544" s="233" t="s">
        <v>515</v>
      </c>
      <c r="C544" s="227"/>
      <c r="E544" s="218"/>
    </row>
    <row r="545" s="217" customFormat="1" ht="21.9" customHeight="1" spans="1:3">
      <c r="A545" s="243">
        <v>20799</v>
      </c>
      <c r="B545" s="229" t="s">
        <v>516</v>
      </c>
      <c r="C545" s="227">
        <v>151.067346</v>
      </c>
    </row>
    <row r="546" s="217" customFormat="1" ht="21.9" customHeight="1" spans="1:5">
      <c r="A546" s="242">
        <v>2079902</v>
      </c>
      <c r="B546" s="232" t="s">
        <v>517</v>
      </c>
      <c r="C546" s="227">
        <v>149</v>
      </c>
      <c r="E546" s="218"/>
    </row>
    <row r="547" s="217" customFormat="1" ht="21.9" hidden="1" customHeight="1" spans="1:5">
      <c r="A547" s="242">
        <v>2079903</v>
      </c>
      <c r="B547" s="233" t="s">
        <v>518</v>
      </c>
      <c r="C547" s="227"/>
      <c r="E547" s="218"/>
    </row>
    <row r="548" s="217" customFormat="1" ht="21.9" customHeight="1" spans="1:5">
      <c r="A548" s="242">
        <v>2079999</v>
      </c>
      <c r="B548" s="232" t="s">
        <v>519</v>
      </c>
      <c r="C548" s="227">
        <v>2.067346</v>
      </c>
      <c r="E548" s="218"/>
    </row>
    <row r="549" s="217" customFormat="1" ht="21.9" customHeight="1" spans="1:3">
      <c r="A549" s="244">
        <v>208</v>
      </c>
      <c r="B549" s="229" t="s">
        <v>520</v>
      </c>
      <c r="C549" s="227">
        <v>136803.931017</v>
      </c>
    </row>
    <row r="550" s="217" customFormat="1" ht="21.9" customHeight="1" spans="1:3">
      <c r="A550" s="243">
        <v>20801</v>
      </c>
      <c r="B550" s="229" t="s">
        <v>521</v>
      </c>
      <c r="C550" s="227">
        <v>3036.246386</v>
      </c>
    </row>
    <row r="551" s="217" customFormat="1" ht="21.9" customHeight="1" spans="1:5">
      <c r="A551" s="242">
        <v>2080101</v>
      </c>
      <c r="B551" s="232" t="s">
        <v>151</v>
      </c>
      <c r="C551" s="227">
        <v>2153.29248</v>
      </c>
      <c r="E551" s="218"/>
    </row>
    <row r="552" s="217" customFormat="1" ht="21.9" customHeight="1" spans="1:5">
      <c r="A552" s="242">
        <v>2080102</v>
      </c>
      <c r="B552" s="232" t="s">
        <v>152</v>
      </c>
      <c r="C552" s="227">
        <v>156</v>
      </c>
      <c r="E552" s="218"/>
    </row>
    <row r="553" s="217" customFormat="1" ht="21.9" hidden="1" customHeight="1" spans="1:5">
      <c r="A553" s="242">
        <v>2080103</v>
      </c>
      <c r="B553" s="233" t="s">
        <v>153</v>
      </c>
      <c r="C553" s="227"/>
      <c r="E553" s="218"/>
    </row>
    <row r="554" s="217" customFormat="1" ht="21.9" hidden="1" customHeight="1" spans="1:5">
      <c r="A554" s="242">
        <v>2080104</v>
      </c>
      <c r="B554" s="233" t="s">
        <v>522</v>
      </c>
      <c r="C554" s="227"/>
      <c r="E554" s="218"/>
    </row>
    <row r="555" s="217" customFormat="1" ht="21.9" hidden="1" customHeight="1" spans="1:5">
      <c r="A555" s="242">
        <v>2080105</v>
      </c>
      <c r="B555" s="233" t="s">
        <v>523</v>
      </c>
      <c r="C555" s="227"/>
      <c r="E555" s="218"/>
    </row>
    <row r="556" s="217" customFormat="1" ht="21.9" hidden="1" customHeight="1" spans="1:5">
      <c r="A556" s="242">
        <v>2080106</v>
      </c>
      <c r="B556" s="233" t="s">
        <v>524</v>
      </c>
      <c r="C556" s="227"/>
      <c r="E556" s="218"/>
    </row>
    <row r="557" s="217" customFormat="1" ht="21.9" hidden="1" customHeight="1" spans="1:5">
      <c r="A557" s="242">
        <v>2080107</v>
      </c>
      <c r="B557" s="233" t="s">
        <v>525</v>
      </c>
      <c r="C557" s="227"/>
      <c r="E557" s="218"/>
    </row>
    <row r="558" s="217" customFormat="1" ht="21.9" hidden="1" customHeight="1" spans="1:5">
      <c r="A558" s="242">
        <v>2080108</v>
      </c>
      <c r="B558" s="233" t="s">
        <v>192</v>
      </c>
      <c r="C558" s="227"/>
      <c r="E558" s="218"/>
    </row>
    <row r="559" s="217" customFormat="1" ht="21.9" customHeight="1" spans="1:5">
      <c r="A559" s="242">
        <v>2080109</v>
      </c>
      <c r="B559" s="232" t="s">
        <v>526</v>
      </c>
      <c r="C559" s="227">
        <v>244.325136</v>
      </c>
      <c r="E559" s="218"/>
    </row>
    <row r="560" s="217" customFormat="1" ht="21.9" customHeight="1" spans="1:5">
      <c r="A560" s="242">
        <v>2080110</v>
      </c>
      <c r="B560" s="232" t="s">
        <v>527</v>
      </c>
      <c r="C560" s="227">
        <v>7</v>
      </c>
      <c r="E560" s="218"/>
    </row>
    <row r="561" s="217" customFormat="1" ht="21.9" hidden="1" customHeight="1" spans="1:5">
      <c r="A561" s="242">
        <v>2080111</v>
      </c>
      <c r="B561" s="233" t="s">
        <v>528</v>
      </c>
      <c r="C561" s="227"/>
      <c r="E561" s="218"/>
    </row>
    <row r="562" s="217" customFormat="1" ht="21.9" hidden="1" customHeight="1" spans="1:5">
      <c r="A562" s="242">
        <v>2080112</v>
      </c>
      <c r="B562" s="233" t="s">
        <v>529</v>
      </c>
      <c r="C562" s="227"/>
      <c r="E562" s="218"/>
    </row>
    <row r="563" s="217" customFormat="1" ht="21.9" hidden="1" customHeight="1" spans="1:5">
      <c r="A563" s="242">
        <v>2080113</v>
      </c>
      <c r="B563" s="233" t="s">
        <v>530</v>
      </c>
      <c r="C563" s="227"/>
      <c r="E563" s="218"/>
    </row>
    <row r="564" s="217" customFormat="1" ht="21.9" hidden="1" customHeight="1" spans="1:5">
      <c r="A564" s="242">
        <v>2080114</v>
      </c>
      <c r="B564" s="233" t="s">
        <v>531</v>
      </c>
      <c r="C564" s="227"/>
      <c r="E564" s="218"/>
    </row>
    <row r="565" s="217" customFormat="1" ht="21.9" hidden="1" customHeight="1" spans="1:5">
      <c r="A565" s="242">
        <v>2080115</v>
      </c>
      <c r="B565" s="233" t="s">
        <v>532</v>
      </c>
      <c r="C565" s="227"/>
      <c r="E565" s="218"/>
    </row>
    <row r="566" s="217" customFormat="1" ht="21.9" hidden="1" customHeight="1" spans="1:5">
      <c r="A566" s="242">
        <v>2080116</v>
      </c>
      <c r="B566" s="233" t="s">
        <v>533</v>
      </c>
      <c r="C566" s="227"/>
      <c r="E566" s="218"/>
    </row>
    <row r="567" s="217" customFormat="1" ht="21.9" hidden="1" customHeight="1" spans="1:5">
      <c r="A567" s="242">
        <v>2080150</v>
      </c>
      <c r="B567" s="233" t="s">
        <v>160</v>
      </c>
      <c r="C567" s="227"/>
      <c r="E567" s="218"/>
    </row>
    <row r="568" s="217" customFormat="1" ht="21.9" customHeight="1" spans="1:5">
      <c r="A568" s="242">
        <v>2080199</v>
      </c>
      <c r="B568" s="232" t="s">
        <v>534</v>
      </c>
      <c r="C568" s="227">
        <v>475.62877</v>
      </c>
      <c r="E568" s="218"/>
    </row>
    <row r="569" s="217" customFormat="1" ht="21.9" customHeight="1" spans="1:3">
      <c r="A569" s="243">
        <v>20802</v>
      </c>
      <c r="B569" s="229" t="s">
        <v>535</v>
      </c>
      <c r="C569" s="227">
        <v>1867.564133</v>
      </c>
    </row>
    <row r="570" s="217" customFormat="1" ht="21.9" customHeight="1" spans="1:5">
      <c r="A570" s="242">
        <v>2080201</v>
      </c>
      <c r="B570" s="232" t="s">
        <v>151</v>
      </c>
      <c r="C570" s="227">
        <v>652.302645</v>
      </c>
      <c r="E570" s="218"/>
    </row>
    <row r="571" s="217" customFormat="1" ht="21.9" customHeight="1" spans="1:5">
      <c r="A571" s="242">
        <v>2080202</v>
      </c>
      <c r="B571" s="232" t="s">
        <v>152</v>
      </c>
      <c r="C571" s="227">
        <v>60</v>
      </c>
      <c r="E571" s="218"/>
    </row>
    <row r="572" s="217" customFormat="1" ht="21.9" hidden="1" customHeight="1" spans="1:5">
      <c r="A572" s="242">
        <v>2080203</v>
      </c>
      <c r="B572" s="233" t="s">
        <v>153</v>
      </c>
      <c r="C572" s="227"/>
      <c r="E572" s="218"/>
    </row>
    <row r="573" s="217" customFormat="1" ht="21.9" customHeight="1" spans="1:5">
      <c r="A573" s="242">
        <v>2080206</v>
      </c>
      <c r="B573" s="232" t="s">
        <v>536</v>
      </c>
      <c r="C573" s="227">
        <v>206.261488</v>
      </c>
      <c r="E573" s="218"/>
    </row>
    <row r="574" s="217" customFormat="1" ht="21.9" customHeight="1" spans="1:5">
      <c r="A574" s="242">
        <v>2080207</v>
      </c>
      <c r="B574" s="232" t="s">
        <v>537</v>
      </c>
      <c r="C574" s="227">
        <v>194</v>
      </c>
      <c r="E574" s="218"/>
    </row>
    <row r="575" s="217" customFormat="1" ht="21.9" customHeight="1" spans="1:5">
      <c r="A575" s="242">
        <v>2080208</v>
      </c>
      <c r="B575" s="232" t="s">
        <v>538</v>
      </c>
      <c r="C575" s="227">
        <v>50</v>
      </c>
      <c r="E575" s="218"/>
    </row>
    <row r="576" s="217" customFormat="1" ht="21.9" customHeight="1" spans="1:5">
      <c r="A576" s="242">
        <v>2080299</v>
      </c>
      <c r="B576" s="232" t="s">
        <v>539</v>
      </c>
      <c r="C576" s="227">
        <v>705</v>
      </c>
      <c r="E576" s="218"/>
    </row>
    <row r="577" s="217" customFormat="1" ht="21.9" hidden="1" customHeight="1" spans="1:3">
      <c r="A577" s="243">
        <v>20804</v>
      </c>
      <c r="B577" s="234" t="s">
        <v>540</v>
      </c>
      <c r="C577" s="227"/>
    </row>
    <row r="578" s="217" customFormat="1" ht="21.9" hidden="1" customHeight="1" spans="1:5">
      <c r="A578" s="242">
        <v>2080402</v>
      </c>
      <c r="B578" s="233" t="s">
        <v>541</v>
      </c>
      <c r="C578" s="227"/>
      <c r="E578" s="218"/>
    </row>
    <row r="579" s="217" customFormat="1" ht="21.9" customHeight="1" spans="1:3">
      <c r="A579" s="243">
        <v>20805</v>
      </c>
      <c r="B579" s="229" t="s">
        <v>542</v>
      </c>
      <c r="C579" s="227">
        <v>77308.053072</v>
      </c>
    </row>
    <row r="580" s="217" customFormat="1" ht="21.9" customHeight="1" spans="1:5">
      <c r="A580" s="242">
        <v>2080501</v>
      </c>
      <c r="B580" s="232" t="s">
        <v>543</v>
      </c>
      <c r="C580" s="227">
        <v>115.32144</v>
      </c>
      <c r="E580" s="218"/>
    </row>
    <row r="581" s="217" customFormat="1" ht="21.9" customHeight="1" spans="1:5">
      <c r="A581" s="242">
        <v>2080502</v>
      </c>
      <c r="B581" s="232" t="s">
        <v>544</v>
      </c>
      <c r="C581" s="227">
        <v>140.92016</v>
      </c>
      <c r="E581" s="218"/>
    </row>
    <row r="582" s="217" customFormat="1" ht="21.9" hidden="1" customHeight="1" spans="1:5">
      <c r="A582" s="242">
        <v>2080503</v>
      </c>
      <c r="B582" s="233" t="s">
        <v>545</v>
      </c>
      <c r="C582" s="227"/>
      <c r="E582" s="218"/>
    </row>
    <row r="583" s="217" customFormat="1" ht="21.9" customHeight="1" spans="1:5">
      <c r="A583" s="242">
        <v>2080505</v>
      </c>
      <c r="B583" s="232" t="s">
        <v>546</v>
      </c>
      <c r="C583" s="227">
        <v>21193.958903</v>
      </c>
      <c r="E583" s="218"/>
    </row>
    <row r="584" s="217" customFormat="1" ht="21.9" customHeight="1" spans="1:5">
      <c r="A584" s="242">
        <v>2080506</v>
      </c>
      <c r="B584" s="232" t="s">
        <v>547</v>
      </c>
      <c r="C584" s="227">
        <v>40596.952569</v>
      </c>
      <c r="E584" s="218"/>
    </row>
    <row r="585" s="217" customFormat="1" ht="21.9" hidden="1" customHeight="1" spans="1:5">
      <c r="A585" s="242">
        <v>2080507</v>
      </c>
      <c r="B585" s="233" t="s">
        <v>548</v>
      </c>
      <c r="C585" s="227"/>
      <c r="E585" s="218"/>
    </row>
    <row r="586" s="217" customFormat="1" ht="21.9" hidden="1" customHeight="1" spans="1:5">
      <c r="A586" s="242">
        <v>2080508</v>
      </c>
      <c r="B586" s="233" t="s">
        <v>549</v>
      </c>
      <c r="C586" s="227"/>
      <c r="E586" s="218"/>
    </row>
    <row r="587" s="217" customFormat="1" ht="21.9" customHeight="1" spans="1:5">
      <c r="A587" s="242">
        <v>2080599</v>
      </c>
      <c r="B587" s="232" t="s">
        <v>550</v>
      </c>
      <c r="C587" s="227">
        <v>15260.9</v>
      </c>
      <c r="E587" s="218"/>
    </row>
    <row r="588" s="217" customFormat="1" ht="21.9" hidden="1" customHeight="1" spans="1:3">
      <c r="A588" s="243">
        <v>20806</v>
      </c>
      <c r="B588" s="234" t="s">
        <v>551</v>
      </c>
      <c r="C588" s="227"/>
    </row>
    <row r="589" s="217" customFormat="1" ht="21.9" hidden="1" customHeight="1" spans="1:5">
      <c r="A589" s="242">
        <v>2080601</v>
      </c>
      <c r="B589" s="233" t="s">
        <v>552</v>
      </c>
      <c r="C589" s="227"/>
      <c r="E589" s="218"/>
    </row>
    <row r="590" s="217" customFormat="1" ht="21.9" hidden="1" customHeight="1" spans="1:5">
      <c r="A590" s="242">
        <v>2080602</v>
      </c>
      <c r="B590" s="233" t="s">
        <v>553</v>
      </c>
      <c r="C590" s="227"/>
      <c r="E590" s="218"/>
    </row>
    <row r="591" s="217" customFormat="1" ht="21.9" hidden="1" customHeight="1" spans="1:5">
      <c r="A591" s="242">
        <v>2080699</v>
      </c>
      <c r="B591" s="233" t="s">
        <v>554</v>
      </c>
      <c r="C591" s="227"/>
      <c r="E591" s="218"/>
    </row>
    <row r="592" s="217" customFormat="1" ht="21.9" customHeight="1" spans="1:3">
      <c r="A592" s="243">
        <v>20807</v>
      </c>
      <c r="B592" s="229" t="s">
        <v>555</v>
      </c>
      <c r="C592" s="227">
        <v>3925.451748</v>
      </c>
    </row>
    <row r="593" s="217" customFormat="1" ht="21.9" customHeight="1" spans="1:5">
      <c r="A593" s="242">
        <v>2080701</v>
      </c>
      <c r="B593" s="232" t="s">
        <v>556</v>
      </c>
      <c r="C593" s="227">
        <v>3438</v>
      </c>
      <c r="E593" s="218"/>
    </row>
    <row r="594" s="217" customFormat="1" ht="21.9" hidden="1" customHeight="1" spans="1:5">
      <c r="A594" s="242">
        <v>2080702</v>
      </c>
      <c r="B594" s="233" t="s">
        <v>557</v>
      </c>
      <c r="C594" s="227"/>
      <c r="E594" s="218"/>
    </row>
    <row r="595" s="217" customFormat="1" ht="21.9" hidden="1" customHeight="1" spans="1:5">
      <c r="A595" s="242">
        <v>2080704</v>
      </c>
      <c r="B595" s="233" t="s">
        <v>558</v>
      </c>
      <c r="C595" s="227"/>
      <c r="E595" s="218"/>
    </row>
    <row r="596" s="217" customFormat="1" ht="21.9" hidden="1" customHeight="1" spans="1:5">
      <c r="A596" s="242">
        <v>2080705</v>
      </c>
      <c r="B596" s="233" t="s">
        <v>559</v>
      </c>
      <c r="C596" s="227"/>
      <c r="E596" s="218"/>
    </row>
    <row r="597" s="217" customFormat="1" ht="21.9" hidden="1" customHeight="1" spans="1:5">
      <c r="A597" s="242">
        <v>2080709</v>
      </c>
      <c r="B597" s="233" t="s">
        <v>560</v>
      </c>
      <c r="C597" s="227"/>
      <c r="E597" s="218"/>
    </row>
    <row r="598" s="217" customFormat="1" ht="21.9" hidden="1" customHeight="1" spans="1:5">
      <c r="A598" s="242">
        <v>2080711</v>
      </c>
      <c r="B598" s="233" t="s">
        <v>561</v>
      </c>
      <c r="C598" s="227"/>
      <c r="E598" s="218"/>
    </row>
    <row r="599" s="217" customFormat="1" ht="21.9" customHeight="1" spans="1:5">
      <c r="A599" s="242">
        <v>2080712</v>
      </c>
      <c r="B599" s="232" t="s">
        <v>562</v>
      </c>
      <c r="C599" s="227">
        <v>60</v>
      </c>
      <c r="E599" s="218"/>
    </row>
    <row r="600" s="217" customFormat="1" ht="21.9" hidden="1" customHeight="1" spans="1:5">
      <c r="A600" s="242">
        <v>2080713</v>
      </c>
      <c r="B600" s="233" t="s">
        <v>563</v>
      </c>
      <c r="C600" s="227"/>
      <c r="E600" s="218"/>
    </row>
    <row r="601" s="217" customFormat="1" ht="21.9" customHeight="1" spans="1:5">
      <c r="A601" s="242">
        <v>2080799</v>
      </c>
      <c r="B601" s="232" t="s">
        <v>564</v>
      </c>
      <c r="C601" s="227">
        <v>427.451748</v>
      </c>
      <c r="E601" s="218"/>
    </row>
    <row r="602" s="217" customFormat="1" ht="21.9" customHeight="1" spans="1:3">
      <c r="A602" s="243">
        <v>20808</v>
      </c>
      <c r="B602" s="229" t="s">
        <v>565</v>
      </c>
      <c r="C602" s="227">
        <v>12778.051407</v>
      </c>
    </row>
    <row r="603" s="217" customFormat="1" ht="21.9" hidden="1" customHeight="1" spans="1:5">
      <c r="A603" s="242">
        <v>2080801</v>
      </c>
      <c r="B603" s="233" t="s">
        <v>566</v>
      </c>
      <c r="C603" s="227"/>
      <c r="E603" s="218"/>
    </row>
    <row r="604" s="217" customFormat="1" ht="21.9" hidden="1" customHeight="1" spans="1:5">
      <c r="A604" s="242">
        <v>2080802</v>
      </c>
      <c r="B604" s="233" t="s">
        <v>567</v>
      </c>
      <c r="C604" s="227"/>
      <c r="E604" s="218"/>
    </row>
    <row r="605" s="217" customFormat="1" ht="21.9" hidden="1" customHeight="1" spans="1:5">
      <c r="A605" s="242">
        <v>2080803</v>
      </c>
      <c r="B605" s="233" t="s">
        <v>568</v>
      </c>
      <c r="C605" s="227"/>
      <c r="E605" s="218"/>
    </row>
    <row r="606" s="217" customFormat="1" ht="21.9" hidden="1" customHeight="1" spans="1:5">
      <c r="A606" s="242">
        <v>2080804</v>
      </c>
      <c r="B606" s="233" t="s">
        <v>569</v>
      </c>
      <c r="C606" s="227"/>
      <c r="E606" s="218"/>
    </row>
    <row r="607" s="217" customFormat="1" ht="21.9" customHeight="1" spans="1:5">
      <c r="A607" s="242">
        <v>2080805</v>
      </c>
      <c r="B607" s="232" t="s">
        <v>570</v>
      </c>
      <c r="C607" s="227">
        <v>1136</v>
      </c>
      <c r="E607" s="218"/>
    </row>
    <row r="608" s="217" customFormat="1" ht="21.9" hidden="1" customHeight="1" spans="1:5">
      <c r="A608" s="242">
        <v>2080806</v>
      </c>
      <c r="B608" s="233" t="s">
        <v>1685</v>
      </c>
      <c r="C608" s="227"/>
      <c r="E608" s="218"/>
    </row>
    <row r="609" s="217" customFormat="1" ht="21.9" customHeight="1" spans="1:5">
      <c r="A609" s="242">
        <v>2080899</v>
      </c>
      <c r="B609" s="232" t="s">
        <v>572</v>
      </c>
      <c r="C609" s="227">
        <v>11536.998007</v>
      </c>
      <c r="E609" s="218"/>
    </row>
    <row r="610" s="217" customFormat="1" ht="21.9" customHeight="1" spans="1:3">
      <c r="A610" s="243">
        <v>20809</v>
      </c>
      <c r="B610" s="229" t="s">
        <v>573</v>
      </c>
      <c r="C610" s="227">
        <v>3369.667383</v>
      </c>
    </row>
    <row r="611" s="217" customFormat="1" ht="21.9" customHeight="1" spans="1:5">
      <c r="A611" s="242">
        <v>2080901</v>
      </c>
      <c r="B611" s="232" t="s">
        <v>574</v>
      </c>
      <c r="C611" s="227">
        <v>1558</v>
      </c>
      <c r="E611" s="218"/>
    </row>
    <row r="612" s="217" customFormat="1" ht="21.9" customHeight="1" spans="1:5">
      <c r="A612" s="242">
        <v>2080902</v>
      </c>
      <c r="B612" s="232" t="s">
        <v>575</v>
      </c>
      <c r="C612" s="227">
        <v>459.31</v>
      </c>
      <c r="E612" s="218"/>
    </row>
    <row r="613" s="217" customFormat="1" ht="21.9" customHeight="1" spans="1:5">
      <c r="A613" s="242">
        <v>2080903</v>
      </c>
      <c r="B613" s="232" t="s">
        <v>576</v>
      </c>
      <c r="C613" s="227">
        <v>160.802583</v>
      </c>
      <c r="E613" s="218"/>
    </row>
    <row r="614" s="217" customFormat="1" ht="21.9" hidden="1" customHeight="1" spans="1:5">
      <c r="A614" s="242">
        <v>2080904</v>
      </c>
      <c r="B614" s="233" t="s">
        <v>577</v>
      </c>
      <c r="C614" s="227"/>
      <c r="E614" s="218"/>
    </row>
    <row r="615" s="217" customFormat="1" ht="21.9" customHeight="1" spans="1:5">
      <c r="A615" s="242">
        <v>2080905</v>
      </c>
      <c r="B615" s="232" t="s">
        <v>578</v>
      </c>
      <c r="C615" s="227">
        <v>1034</v>
      </c>
      <c r="E615" s="218"/>
    </row>
    <row r="616" s="217" customFormat="1" ht="21.9" customHeight="1" spans="1:5">
      <c r="A616" s="242">
        <v>2080999</v>
      </c>
      <c r="B616" s="232" t="s">
        <v>579</v>
      </c>
      <c r="C616" s="227">
        <v>157.5548</v>
      </c>
      <c r="E616" s="218"/>
    </row>
    <row r="617" s="217" customFormat="1" ht="21.9" customHeight="1" spans="1:3">
      <c r="A617" s="243">
        <v>20810</v>
      </c>
      <c r="B617" s="229" t="s">
        <v>580</v>
      </c>
      <c r="C617" s="227">
        <v>2591</v>
      </c>
    </row>
    <row r="618" s="217" customFormat="1" ht="21.9" customHeight="1" spans="1:5">
      <c r="A618" s="242">
        <v>2081001</v>
      </c>
      <c r="B618" s="232" t="s">
        <v>581</v>
      </c>
      <c r="C618" s="227">
        <v>700</v>
      </c>
      <c r="E618" s="218"/>
    </row>
    <row r="619" s="217" customFormat="1" ht="21.9" customHeight="1" spans="1:5">
      <c r="A619" s="242">
        <v>2081002</v>
      </c>
      <c r="B619" s="232" t="s">
        <v>582</v>
      </c>
      <c r="C619" s="227">
        <v>1113</v>
      </c>
      <c r="E619" s="218"/>
    </row>
    <row r="620" s="217" customFormat="1" ht="21.9" hidden="1" customHeight="1" spans="1:5">
      <c r="A620" s="242">
        <v>2081003</v>
      </c>
      <c r="B620" s="233" t="s">
        <v>583</v>
      </c>
      <c r="C620" s="227"/>
      <c r="E620" s="218"/>
    </row>
    <row r="621" s="217" customFormat="1" ht="21.9" customHeight="1" spans="1:5">
      <c r="A621" s="242">
        <v>2081004</v>
      </c>
      <c r="B621" s="232" t="s">
        <v>584</v>
      </c>
      <c r="C621" s="227">
        <v>100</v>
      </c>
      <c r="E621" s="218"/>
    </row>
    <row r="622" s="217" customFormat="1" ht="21.9" hidden="1" customHeight="1" spans="1:5">
      <c r="A622" s="242">
        <v>2081005</v>
      </c>
      <c r="B622" s="233" t="s">
        <v>585</v>
      </c>
      <c r="C622" s="227"/>
      <c r="E622" s="218"/>
    </row>
    <row r="623" s="217" customFormat="1" ht="21.9" customHeight="1" spans="1:5">
      <c r="A623" s="242">
        <v>2081006</v>
      </c>
      <c r="B623" s="232" t="s">
        <v>586</v>
      </c>
      <c r="C623" s="227">
        <v>678</v>
      </c>
      <c r="E623" s="218"/>
    </row>
    <row r="624" s="217" customFormat="1" ht="21.9" hidden="1" customHeight="1" spans="1:5">
      <c r="A624" s="242">
        <v>2081099</v>
      </c>
      <c r="B624" s="233" t="s">
        <v>587</v>
      </c>
      <c r="C624" s="227"/>
      <c r="E624" s="218"/>
    </row>
    <row r="625" s="217" customFormat="1" ht="21.9" customHeight="1" spans="1:3">
      <c r="A625" s="243">
        <v>20811</v>
      </c>
      <c r="B625" s="229" t="s">
        <v>588</v>
      </c>
      <c r="C625" s="227">
        <v>4555.750604</v>
      </c>
    </row>
    <row r="626" s="217" customFormat="1" ht="21.9" customHeight="1" spans="1:5">
      <c r="A626" s="242">
        <v>2081101</v>
      </c>
      <c r="B626" s="232" t="s">
        <v>151</v>
      </c>
      <c r="C626" s="227">
        <v>254.252652</v>
      </c>
      <c r="E626" s="218"/>
    </row>
    <row r="627" s="217" customFormat="1" ht="21.9" hidden="1" customHeight="1" spans="1:5">
      <c r="A627" s="242">
        <v>2081102</v>
      </c>
      <c r="B627" s="233" t="s">
        <v>152</v>
      </c>
      <c r="C627" s="227"/>
      <c r="E627" s="218"/>
    </row>
    <row r="628" s="217" customFormat="1" ht="21.9" customHeight="1" spans="1:5">
      <c r="A628" s="242">
        <v>2081103</v>
      </c>
      <c r="B628" s="232" t="s">
        <v>153</v>
      </c>
      <c r="C628" s="227">
        <v>4.3531</v>
      </c>
      <c r="E628" s="218"/>
    </row>
    <row r="629" s="217" customFormat="1" ht="21.9" customHeight="1" spans="1:5">
      <c r="A629" s="242">
        <v>2081104</v>
      </c>
      <c r="B629" s="232" t="s">
        <v>589</v>
      </c>
      <c r="C629" s="227">
        <v>1499.825</v>
      </c>
      <c r="E629" s="218"/>
    </row>
    <row r="630" s="217" customFormat="1" ht="21.9" customHeight="1" spans="1:5">
      <c r="A630" s="242">
        <v>2081105</v>
      </c>
      <c r="B630" s="232" t="s">
        <v>590</v>
      </c>
      <c r="C630" s="227">
        <v>80</v>
      </c>
      <c r="E630" s="218"/>
    </row>
    <row r="631" s="217" customFormat="1" ht="21.9" customHeight="1" spans="1:5">
      <c r="A631" s="242">
        <v>2081106</v>
      </c>
      <c r="B631" s="232" t="s">
        <v>591</v>
      </c>
      <c r="C631" s="227">
        <v>10</v>
      </c>
      <c r="E631" s="218"/>
    </row>
    <row r="632" s="217" customFormat="1" ht="21.9" customHeight="1" spans="1:5">
      <c r="A632" s="242">
        <v>2081107</v>
      </c>
      <c r="B632" s="232" t="s">
        <v>592</v>
      </c>
      <c r="C632" s="227">
        <v>1967</v>
      </c>
      <c r="E632" s="218"/>
    </row>
    <row r="633" s="217" customFormat="1" ht="21.9" customHeight="1" spans="1:5">
      <c r="A633" s="242">
        <v>2081199</v>
      </c>
      <c r="B633" s="232" t="s">
        <v>593</v>
      </c>
      <c r="C633" s="227">
        <v>740.319852</v>
      </c>
      <c r="E633" s="218"/>
    </row>
    <row r="634" s="217" customFormat="1" ht="21.9" customHeight="1" spans="1:3">
      <c r="A634" s="243">
        <v>20816</v>
      </c>
      <c r="B634" s="229" t="s">
        <v>594</v>
      </c>
      <c r="C634" s="227">
        <v>182.096522</v>
      </c>
    </row>
    <row r="635" s="217" customFormat="1" ht="21.9" customHeight="1" spans="1:5">
      <c r="A635" s="242">
        <v>2081601</v>
      </c>
      <c r="B635" s="232" t="s">
        <v>151</v>
      </c>
      <c r="C635" s="227">
        <v>153.096522</v>
      </c>
      <c r="E635" s="218"/>
    </row>
    <row r="636" s="217" customFormat="1" ht="21.9" hidden="1" customHeight="1" spans="1:5">
      <c r="A636" s="242">
        <v>2081602</v>
      </c>
      <c r="B636" s="233" t="s">
        <v>152</v>
      </c>
      <c r="C636" s="227"/>
      <c r="E636" s="218"/>
    </row>
    <row r="637" s="217" customFormat="1" ht="21.9" hidden="1" customHeight="1" spans="1:5">
      <c r="A637" s="242">
        <v>2081603</v>
      </c>
      <c r="B637" s="233" t="s">
        <v>153</v>
      </c>
      <c r="C637" s="227"/>
      <c r="E637" s="218"/>
    </row>
    <row r="638" s="217" customFormat="1" ht="21.9" customHeight="1" spans="1:5">
      <c r="A638" s="242">
        <v>2081699</v>
      </c>
      <c r="B638" s="232" t="s">
        <v>595</v>
      </c>
      <c r="C638" s="227">
        <v>29</v>
      </c>
      <c r="E638" s="218"/>
    </row>
    <row r="639" s="217" customFormat="1" ht="21.9" customHeight="1" spans="1:3">
      <c r="A639" s="243">
        <v>20819</v>
      </c>
      <c r="B639" s="229" t="s">
        <v>596</v>
      </c>
      <c r="C639" s="227">
        <v>18400</v>
      </c>
    </row>
    <row r="640" s="217" customFormat="1" ht="21.9" customHeight="1" spans="1:5">
      <c r="A640" s="242">
        <v>2081901</v>
      </c>
      <c r="B640" s="232" t="s">
        <v>597</v>
      </c>
      <c r="C640" s="227">
        <v>3400</v>
      </c>
      <c r="E640" s="218"/>
    </row>
    <row r="641" s="217" customFormat="1" ht="21.9" customHeight="1" spans="1:5">
      <c r="A641" s="242">
        <v>2081902</v>
      </c>
      <c r="B641" s="232" t="s">
        <v>598</v>
      </c>
      <c r="C641" s="227">
        <v>15000</v>
      </c>
      <c r="E641" s="218"/>
    </row>
    <row r="642" s="217" customFormat="1" ht="21.9" customHeight="1" spans="1:3">
      <c r="A642" s="243">
        <v>20820</v>
      </c>
      <c r="B642" s="229" t="s">
        <v>599</v>
      </c>
      <c r="C642" s="227">
        <v>1726</v>
      </c>
    </row>
    <row r="643" s="217" customFormat="1" ht="21.9" customHeight="1" spans="1:5">
      <c r="A643" s="242">
        <v>2082001</v>
      </c>
      <c r="B643" s="232" t="s">
        <v>600</v>
      </c>
      <c r="C643" s="227">
        <v>1646</v>
      </c>
      <c r="E643" s="218"/>
    </row>
    <row r="644" s="217" customFormat="1" ht="21.9" customHeight="1" spans="1:5">
      <c r="A644" s="242">
        <v>2082002</v>
      </c>
      <c r="B644" s="232" t="s">
        <v>601</v>
      </c>
      <c r="C644" s="227">
        <v>80</v>
      </c>
      <c r="E644" s="218"/>
    </row>
    <row r="645" s="217" customFormat="1" ht="21.9" customHeight="1" spans="1:3">
      <c r="A645" s="243">
        <v>20821</v>
      </c>
      <c r="B645" s="229" t="s">
        <v>602</v>
      </c>
      <c r="C645" s="227">
        <v>5218</v>
      </c>
    </row>
    <row r="646" s="217" customFormat="1" ht="21.9" hidden="1" customHeight="1" spans="1:5">
      <c r="A646" s="242">
        <v>2082101</v>
      </c>
      <c r="B646" s="233" t="s">
        <v>603</v>
      </c>
      <c r="C646" s="227"/>
      <c r="E646" s="218"/>
    </row>
    <row r="647" s="217" customFormat="1" ht="21.9" customHeight="1" spans="1:5">
      <c r="A647" s="242">
        <v>2082102</v>
      </c>
      <c r="B647" s="232" t="s">
        <v>604</v>
      </c>
      <c r="C647" s="227">
        <v>5218</v>
      </c>
      <c r="E647" s="218"/>
    </row>
    <row r="648" s="217" customFormat="1" ht="21.9" hidden="1" customHeight="1" spans="1:3">
      <c r="A648" s="243">
        <v>20824</v>
      </c>
      <c r="B648" s="234" t="s">
        <v>605</v>
      </c>
      <c r="C648" s="227"/>
    </row>
    <row r="649" s="217" customFormat="1" ht="21.9" hidden="1" customHeight="1" spans="1:5">
      <c r="A649" s="242">
        <v>2082401</v>
      </c>
      <c r="B649" s="233" t="s">
        <v>606</v>
      </c>
      <c r="C649" s="227"/>
      <c r="E649" s="218"/>
    </row>
    <row r="650" s="217" customFormat="1" ht="21.9" hidden="1" customHeight="1" spans="1:5">
      <c r="A650" s="242">
        <v>2082402</v>
      </c>
      <c r="B650" s="233" t="s">
        <v>607</v>
      </c>
      <c r="C650" s="227"/>
      <c r="E650" s="218"/>
    </row>
    <row r="651" s="217" customFormat="1" ht="21.9" customHeight="1" spans="1:3">
      <c r="A651" s="243">
        <v>20825</v>
      </c>
      <c r="B651" s="229" t="s">
        <v>608</v>
      </c>
      <c r="C651" s="227">
        <v>652</v>
      </c>
    </row>
    <row r="652" s="217" customFormat="1" ht="21.9" customHeight="1" spans="1:5">
      <c r="A652" s="242">
        <v>2082501</v>
      </c>
      <c r="B652" s="232" t="s">
        <v>609</v>
      </c>
      <c r="C652" s="227">
        <v>81</v>
      </c>
      <c r="E652" s="218"/>
    </row>
    <row r="653" s="217" customFormat="1" ht="21.9" customHeight="1" spans="1:5">
      <c r="A653" s="242">
        <v>2082502</v>
      </c>
      <c r="B653" s="232" t="s">
        <v>610</v>
      </c>
      <c r="C653" s="227">
        <v>571</v>
      </c>
      <c r="E653" s="218"/>
    </row>
    <row r="654" s="217" customFormat="1" ht="21.9" hidden="1" customHeight="1" spans="1:3">
      <c r="A654" s="243">
        <v>20826</v>
      </c>
      <c r="B654" s="234" t="s">
        <v>611</v>
      </c>
      <c r="C654" s="227"/>
    </row>
    <row r="655" s="217" customFormat="1" ht="21.9" hidden="1" customHeight="1" spans="1:5">
      <c r="A655" s="242">
        <v>2082601</v>
      </c>
      <c r="B655" s="233" t="s">
        <v>612</v>
      </c>
      <c r="C655" s="227"/>
      <c r="E655" s="218"/>
    </row>
    <row r="656" s="217" customFormat="1" ht="21.9" hidden="1" customHeight="1" spans="1:5">
      <c r="A656" s="242">
        <v>2082602</v>
      </c>
      <c r="B656" s="233" t="s">
        <v>613</v>
      </c>
      <c r="C656" s="227"/>
      <c r="E656" s="218"/>
    </row>
    <row r="657" s="217" customFormat="1" ht="21.9" hidden="1" customHeight="1" spans="1:5">
      <c r="A657" s="242">
        <v>2082699</v>
      </c>
      <c r="B657" s="233" t="s">
        <v>614</v>
      </c>
      <c r="C657" s="227"/>
      <c r="E657" s="218"/>
    </row>
    <row r="658" s="217" customFormat="1" ht="21.9" hidden="1" customHeight="1" spans="1:3">
      <c r="A658" s="243">
        <v>20827</v>
      </c>
      <c r="B658" s="234" t="s">
        <v>615</v>
      </c>
      <c r="C658" s="227"/>
    </row>
    <row r="659" s="217" customFormat="1" ht="21.9" hidden="1" customHeight="1" spans="1:5">
      <c r="A659" s="242">
        <v>2082701</v>
      </c>
      <c r="B659" s="233" t="s">
        <v>616</v>
      </c>
      <c r="C659" s="227"/>
      <c r="E659" s="218"/>
    </row>
    <row r="660" s="217" customFormat="1" ht="21.9" hidden="1" customHeight="1" spans="1:5">
      <c r="A660" s="242">
        <v>2082702</v>
      </c>
      <c r="B660" s="233" t="s">
        <v>617</v>
      </c>
      <c r="C660" s="227"/>
      <c r="E660" s="218"/>
    </row>
    <row r="661" s="217" customFormat="1" ht="21.9" hidden="1" customHeight="1" spans="1:5">
      <c r="A661" s="242">
        <v>2082799</v>
      </c>
      <c r="B661" s="233" t="s">
        <v>618</v>
      </c>
      <c r="C661" s="227"/>
      <c r="E661" s="218"/>
    </row>
    <row r="662" s="217" customFormat="1" ht="21.9" customHeight="1" spans="1:3">
      <c r="A662" s="243">
        <v>20828</v>
      </c>
      <c r="B662" s="229" t="s">
        <v>619</v>
      </c>
      <c r="C662" s="227">
        <v>570.457209</v>
      </c>
    </row>
    <row r="663" s="217" customFormat="1" ht="21.9" customHeight="1" spans="1:5">
      <c r="A663" s="242">
        <v>2082801</v>
      </c>
      <c r="B663" s="232" t="s">
        <v>151</v>
      </c>
      <c r="C663" s="227">
        <v>205.763367</v>
      </c>
      <c r="E663" s="218"/>
    </row>
    <row r="664" s="217" customFormat="1" ht="21.9" customHeight="1" spans="1:5">
      <c r="A664" s="242">
        <v>2082802</v>
      </c>
      <c r="B664" s="232" t="s">
        <v>152</v>
      </c>
      <c r="C664" s="227">
        <v>10</v>
      </c>
      <c r="E664" s="218"/>
    </row>
    <row r="665" s="217" customFormat="1" ht="21.9" hidden="1" customHeight="1" spans="1:5">
      <c r="A665" s="242">
        <v>2082803</v>
      </c>
      <c r="B665" s="233" t="s">
        <v>153</v>
      </c>
      <c r="C665" s="227"/>
      <c r="E665" s="218"/>
    </row>
    <row r="666" s="217" customFormat="1" ht="21.9" customHeight="1" spans="1:5">
      <c r="A666" s="242">
        <v>2082804</v>
      </c>
      <c r="B666" s="232" t="s">
        <v>620</v>
      </c>
      <c r="C666" s="227">
        <v>70</v>
      </c>
      <c r="E666" s="218"/>
    </row>
    <row r="667" s="217" customFormat="1" ht="21.9" hidden="1" customHeight="1" spans="1:5">
      <c r="A667" s="242">
        <v>2082805</v>
      </c>
      <c r="B667" s="233" t="s">
        <v>621</v>
      </c>
      <c r="C667" s="227"/>
      <c r="E667" s="218"/>
    </row>
    <row r="668" s="217" customFormat="1" ht="21.9" customHeight="1" spans="1:5">
      <c r="A668" s="242">
        <v>2082850</v>
      </c>
      <c r="B668" s="232" t="s">
        <v>160</v>
      </c>
      <c r="C668" s="227">
        <v>216.693842</v>
      </c>
      <c r="E668" s="218"/>
    </row>
    <row r="669" s="217" customFormat="1" ht="21.9" customHeight="1" spans="1:5">
      <c r="A669" s="242">
        <v>2082899</v>
      </c>
      <c r="B669" s="232" t="s">
        <v>622</v>
      </c>
      <c r="C669" s="227">
        <v>68</v>
      </c>
      <c r="E669" s="218"/>
    </row>
    <row r="670" s="217" customFormat="1" ht="21.9" hidden="1" customHeight="1" spans="1:3">
      <c r="A670" s="243">
        <v>20830</v>
      </c>
      <c r="B670" s="234" t="s">
        <v>623</v>
      </c>
      <c r="C670" s="227"/>
    </row>
    <row r="671" s="217" customFormat="1" ht="21.9" hidden="1" customHeight="1" spans="1:5">
      <c r="A671" s="242">
        <v>2083001</v>
      </c>
      <c r="B671" s="233" t="s">
        <v>624</v>
      </c>
      <c r="C671" s="227"/>
      <c r="E671" s="218"/>
    </row>
    <row r="672" s="217" customFormat="1" ht="21.9" hidden="1" customHeight="1" spans="1:5">
      <c r="A672" s="242">
        <v>2083099</v>
      </c>
      <c r="B672" s="233" t="s">
        <v>625</v>
      </c>
      <c r="C672" s="227"/>
      <c r="E672" s="218"/>
    </row>
    <row r="673" s="217" customFormat="1" ht="21.9" customHeight="1" spans="1:3">
      <c r="A673" s="243">
        <v>20899</v>
      </c>
      <c r="B673" s="229" t="s">
        <v>626</v>
      </c>
      <c r="C673" s="227">
        <v>623.592553</v>
      </c>
    </row>
    <row r="674" s="217" customFormat="1" ht="21.9" customHeight="1" spans="1:5">
      <c r="A674" s="242">
        <v>2089999</v>
      </c>
      <c r="B674" s="232" t="s">
        <v>627</v>
      </c>
      <c r="C674" s="227">
        <v>623.592553</v>
      </c>
      <c r="E674" s="218"/>
    </row>
    <row r="675" s="217" customFormat="1" ht="21.9" customHeight="1" spans="1:3">
      <c r="A675" s="244">
        <v>210</v>
      </c>
      <c r="B675" s="229" t="s">
        <v>628</v>
      </c>
      <c r="C675" s="227">
        <f>69662.36076+45</f>
        <v>69707.36076</v>
      </c>
    </row>
    <row r="676" s="217" customFormat="1" ht="21.9" customHeight="1" spans="1:3">
      <c r="A676" s="243">
        <v>21001</v>
      </c>
      <c r="B676" s="229" t="s">
        <v>629</v>
      </c>
      <c r="C676" s="227">
        <v>1283.714363</v>
      </c>
    </row>
    <row r="677" s="217" customFormat="1" ht="21.9" customHeight="1" spans="1:5">
      <c r="A677" s="242">
        <v>2100101</v>
      </c>
      <c r="B677" s="232" t="s">
        <v>151</v>
      </c>
      <c r="C677" s="227">
        <v>674.819301</v>
      </c>
      <c r="E677" s="218"/>
    </row>
    <row r="678" s="217" customFormat="1" ht="21.9" hidden="1" customHeight="1" spans="1:5">
      <c r="A678" s="242">
        <v>2100102</v>
      </c>
      <c r="B678" s="233" t="s">
        <v>152</v>
      </c>
      <c r="C678" s="227"/>
      <c r="E678" s="218"/>
    </row>
    <row r="679" s="217" customFormat="1" ht="21.9" hidden="1" customHeight="1" spans="1:5">
      <c r="A679" s="242">
        <v>2100103</v>
      </c>
      <c r="B679" s="233" t="s">
        <v>153</v>
      </c>
      <c r="C679" s="227"/>
      <c r="E679" s="218"/>
    </row>
    <row r="680" s="217" customFormat="1" ht="21.9" customHeight="1" spans="1:5">
      <c r="A680" s="242">
        <v>2100199</v>
      </c>
      <c r="B680" s="232" t="s">
        <v>630</v>
      </c>
      <c r="C680" s="227">
        <v>608.895062</v>
      </c>
      <c r="E680" s="218"/>
    </row>
    <row r="681" s="217" customFormat="1" ht="21.9" customHeight="1" spans="1:3">
      <c r="A681" s="243">
        <v>21002</v>
      </c>
      <c r="B681" s="229" t="s">
        <v>631</v>
      </c>
      <c r="C681" s="227">
        <v>981</v>
      </c>
    </row>
    <row r="682" s="217" customFormat="1" ht="21.9" customHeight="1" spans="1:5">
      <c r="A682" s="242">
        <v>2100201</v>
      </c>
      <c r="B682" s="232" t="s">
        <v>632</v>
      </c>
      <c r="C682" s="227">
        <v>921</v>
      </c>
      <c r="E682" s="218"/>
    </row>
    <row r="683" s="217" customFormat="1" ht="21.9" customHeight="1" spans="1:5">
      <c r="A683" s="242">
        <v>2100202</v>
      </c>
      <c r="B683" s="232" t="s">
        <v>633</v>
      </c>
      <c r="C683" s="227">
        <v>60</v>
      </c>
      <c r="E683" s="218"/>
    </row>
    <row r="684" s="217" customFormat="1" ht="21.9" hidden="1" customHeight="1" spans="1:5">
      <c r="A684" s="242">
        <v>2100203</v>
      </c>
      <c r="B684" s="233" t="s">
        <v>634</v>
      </c>
      <c r="C684" s="227"/>
      <c r="E684" s="218"/>
    </row>
    <row r="685" s="217" customFormat="1" ht="21.9" hidden="1" customHeight="1" spans="1:5">
      <c r="A685" s="242">
        <v>2100204</v>
      </c>
      <c r="B685" s="233" t="s">
        <v>635</v>
      </c>
      <c r="C685" s="227"/>
      <c r="E685" s="218"/>
    </row>
    <row r="686" s="217" customFormat="1" ht="21.9" hidden="1" customHeight="1" spans="1:5">
      <c r="A686" s="242">
        <v>2100205</v>
      </c>
      <c r="B686" s="233" t="s">
        <v>636</v>
      </c>
      <c r="C686" s="227"/>
      <c r="E686" s="218"/>
    </row>
    <row r="687" s="217" customFormat="1" ht="21.9" hidden="1" customHeight="1" spans="1:5">
      <c r="A687" s="242">
        <v>2100206</v>
      </c>
      <c r="B687" s="233" t="s">
        <v>637</v>
      </c>
      <c r="C687" s="227"/>
      <c r="E687" s="218"/>
    </row>
    <row r="688" s="217" customFormat="1" ht="21.9" hidden="1" customHeight="1" spans="1:5">
      <c r="A688" s="242">
        <v>2100207</v>
      </c>
      <c r="B688" s="233" t="s">
        <v>638</v>
      </c>
      <c r="C688" s="227"/>
      <c r="E688" s="218"/>
    </row>
    <row r="689" s="217" customFormat="1" ht="21.9" hidden="1" customHeight="1" spans="1:5">
      <c r="A689" s="242">
        <v>2100208</v>
      </c>
      <c r="B689" s="233" t="s">
        <v>639</v>
      </c>
      <c r="C689" s="227"/>
      <c r="E689" s="218"/>
    </row>
    <row r="690" s="217" customFormat="1" ht="21.9" hidden="1" customHeight="1" spans="1:5">
      <c r="A690" s="242">
        <v>2100209</v>
      </c>
      <c r="B690" s="233" t="s">
        <v>640</v>
      </c>
      <c r="C690" s="227"/>
      <c r="E690" s="218"/>
    </row>
    <row r="691" s="217" customFormat="1" ht="21.9" hidden="1" customHeight="1" spans="1:5">
      <c r="A691" s="242">
        <v>2100210</v>
      </c>
      <c r="B691" s="233" t="s">
        <v>641</v>
      </c>
      <c r="C691" s="227"/>
      <c r="E691" s="218"/>
    </row>
    <row r="692" s="217" customFormat="1" ht="21.9" hidden="1" customHeight="1" spans="1:5">
      <c r="A692" s="242">
        <v>2100211</v>
      </c>
      <c r="B692" s="233" t="s">
        <v>642</v>
      </c>
      <c r="C692" s="227"/>
      <c r="E692" s="218"/>
    </row>
    <row r="693" s="217" customFormat="1" ht="21.9" hidden="1" customHeight="1" spans="1:5">
      <c r="A693" s="242">
        <v>2100212</v>
      </c>
      <c r="B693" s="233" t="s">
        <v>643</v>
      </c>
      <c r="C693" s="227"/>
      <c r="E693" s="218"/>
    </row>
    <row r="694" s="217" customFormat="1" ht="21.9" hidden="1" customHeight="1" spans="1:5">
      <c r="A694" s="242">
        <v>2100299</v>
      </c>
      <c r="B694" s="233" t="s">
        <v>644</v>
      </c>
      <c r="C694" s="227"/>
      <c r="E694" s="218"/>
    </row>
    <row r="695" s="217" customFormat="1" ht="21.9" customHeight="1" spans="1:3">
      <c r="A695" s="243">
        <v>21003</v>
      </c>
      <c r="B695" s="229" t="s">
        <v>645</v>
      </c>
      <c r="C695" s="227">
        <f>13461.495064+45</f>
        <v>13506.495064</v>
      </c>
    </row>
    <row r="696" s="217" customFormat="1" ht="21.9" hidden="1" customHeight="1" spans="1:5">
      <c r="A696" s="242">
        <v>2100301</v>
      </c>
      <c r="B696" s="233" t="s">
        <v>646</v>
      </c>
      <c r="C696" s="227"/>
      <c r="E696" s="218"/>
    </row>
    <row r="697" s="217" customFormat="1" ht="21.9" customHeight="1" spans="1:5">
      <c r="A697" s="242">
        <v>2100302</v>
      </c>
      <c r="B697" s="232" t="s">
        <v>647</v>
      </c>
      <c r="C697" s="227">
        <f>12863.463064+45</f>
        <v>12908.463064</v>
      </c>
      <c r="E697" s="218"/>
    </row>
    <row r="698" s="217" customFormat="1" ht="21.9" customHeight="1" spans="1:5">
      <c r="A698" s="242">
        <v>2100399</v>
      </c>
      <c r="B698" s="232" t="s">
        <v>648</v>
      </c>
      <c r="C698" s="227">
        <v>598.032</v>
      </c>
      <c r="E698" s="218"/>
    </row>
    <row r="699" s="217" customFormat="1" ht="21.9" customHeight="1" spans="1:3">
      <c r="A699" s="243">
        <v>21004</v>
      </c>
      <c r="B699" s="229" t="s">
        <v>649</v>
      </c>
      <c r="C699" s="227">
        <v>19985.18256</v>
      </c>
    </row>
    <row r="700" s="217" customFormat="1" ht="21.9" customHeight="1" spans="1:5">
      <c r="A700" s="242">
        <v>2100401</v>
      </c>
      <c r="B700" s="232" t="s">
        <v>650</v>
      </c>
      <c r="C700" s="227">
        <v>1205.681915</v>
      </c>
      <c r="E700" s="218"/>
    </row>
    <row r="701" s="217" customFormat="1" ht="21.9" customHeight="1" spans="1:5">
      <c r="A701" s="242">
        <v>2100402</v>
      </c>
      <c r="B701" s="232" t="s">
        <v>651</v>
      </c>
      <c r="C701" s="227">
        <v>604.655223</v>
      </c>
      <c r="E701" s="218"/>
    </row>
    <row r="702" s="217" customFormat="1" ht="21.9" hidden="1" customHeight="1" spans="1:5">
      <c r="A702" s="242">
        <v>2100403</v>
      </c>
      <c r="B702" s="233" t="s">
        <v>652</v>
      </c>
      <c r="C702" s="227"/>
      <c r="E702" s="218"/>
    </row>
    <row r="703" s="217" customFormat="1" ht="21.9" hidden="1" customHeight="1" spans="1:5">
      <c r="A703" s="242">
        <v>2100404</v>
      </c>
      <c r="B703" s="233" t="s">
        <v>653</v>
      </c>
      <c r="C703" s="227"/>
      <c r="E703" s="218"/>
    </row>
    <row r="704" s="217" customFormat="1" ht="21.9" hidden="1" customHeight="1" spans="1:5">
      <c r="A704" s="242">
        <v>2100405</v>
      </c>
      <c r="B704" s="233" t="s">
        <v>654</v>
      </c>
      <c r="C704" s="227"/>
      <c r="E704" s="218"/>
    </row>
    <row r="705" s="217" customFormat="1" ht="21.9" hidden="1" customHeight="1" spans="1:5">
      <c r="A705" s="242">
        <v>2100406</v>
      </c>
      <c r="B705" s="233" t="s">
        <v>655</v>
      </c>
      <c r="C705" s="227"/>
      <c r="E705" s="218"/>
    </row>
    <row r="706" s="217" customFormat="1" ht="21.9" hidden="1" customHeight="1" spans="1:5">
      <c r="A706" s="242">
        <v>2100407</v>
      </c>
      <c r="B706" s="233" t="s">
        <v>656</v>
      </c>
      <c r="C706" s="227"/>
      <c r="E706" s="218"/>
    </row>
    <row r="707" s="217" customFormat="1" ht="21.9" customHeight="1" spans="1:5">
      <c r="A707" s="242">
        <v>2100408</v>
      </c>
      <c r="B707" s="232" t="s">
        <v>657</v>
      </c>
      <c r="C707" s="227">
        <v>8689.893094</v>
      </c>
      <c r="E707" s="218"/>
    </row>
    <row r="708" s="217" customFormat="1" ht="21.9" customHeight="1" spans="1:5">
      <c r="A708" s="242">
        <v>2100409</v>
      </c>
      <c r="B708" s="232" t="s">
        <v>658</v>
      </c>
      <c r="C708" s="227">
        <v>2012.221729</v>
      </c>
      <c r="E708" s="218"/>
    </row>
    <row r="709" s="217" customFormat="1" ht="21.9" customHeight="1" spans="1:5">
      <c r="A709" s="242">
        <v>2100410</v>
      </c>
      <c r="B709" s="232" t="s">
        <v>659</v>
      </c>
      <c r="C709" s="227">
        <v>6631.423097</v>
      </c>
      <c r="E709" s="218"/>
    </row>
    <row r="710" s="217" customFormat="1" ht="21.9" customHeight="1" spans="1:5">
      <c r="A710" s="242">
        <v>2100499</v>
      </c>
      <c r="B710" s="232" t="s">
        <v>660</v>
      </c>
      <c r="C710" s="227">
        <v>841.307502</v>
      </c>
      <c r="E710" s="218"/>
    </row>
    <row r="711" s="217" customFormat="1" ht="21.9" customHeight="1" spans="1:3">
      <c r="A711" s="243">
        <v>21006</v>
      </c>
      <c r="B711" s="229" t="s">
        <v>661</v>
      </c>
      <c r="C711" s="227">
        <v>310.330667</v>
      </c>
    </row>
    <row r="712" s="217" customFormat="1" ht="21.9" customHeight="1" spans="1:5">
      <c r="A712" s="242">
        <v>2100601</v>
      </c>
      <c r="B712" s="232" t="s">
        <v>662</v>
      </c>
      <c r="C712" s="227">
        <v>310.330667</v>
      </c>
      <c r="E712" s="218"/>
    </row>
    <row r="713" s="217" customFormat="1" ht="21.9" hidden="1" customHeight="1" spans="1:5">
      <c r="A713" s="242">
        <v>2100699</v>
      </c>
      <c r="B713" s="233" t="s">
        <v>663</v>
      </c>
      <c r="C713" s="227"/>
      <c r="E713" s="218"/>
    </row>
    <row r="714" s="217" customFormat="1" ht="21.9" customHeight="1" spans="1:3">
      <c r="A714" s="243">
        <v>21007</v>
      </c>
      <c r="B714" s="229" t="s">
        <v>664</v>
      </c>
      <c r="C714" s="227">
        <v>4207.79406</v>
      </c>
    </row>
    <row r="715" s="217" customFormat="1" ht="21.9" hidden="1" customHeight="1" spans="1:5">
      <c r="A715" s="242">
        <v>2100716</v>
      </c>
      <c r="B715" s="233" t="s">
        <v>665</v>
      </c>
      <c r="C715" s="227"/>
      <c r="E715" s="218"/>
    </row>
    <row r="716" s="217" customFormat="1" ht="21.9" customHeight="1" spans="1:5">
      <c r="A716" s="242">
        <v>2100717</v>
      </c>
      <c r="B716" s="232" t="s">
        <v>666</v>
      </c>
      <c r="C716" s="227">
        <v>3305.0525</v>
      </c>
      <c r="E716" s="218"/>
    </row>
    <row r="717" s="217" customFormat="1" ht="21.9" customHeight="1" spans="1:5">
      <c r="A717" s="242">
        <v>2100799</v>
      </c>
      <c r="B717" s="232" t="s">
        <v>667</v>
      </c>
      <c r="C717" s="227">
        <v>902.74156</v>
      </c>
      <c r="E717" s="218"/>
    </row>
    <row r="718" s="217" customFormat="1" ht="21.9" customHeight="1" spans="1:3">
      <c r="A718" s="243">
        <v>21011</v>
      </c>
      <c r="B718" s="229" t="s">
        <v>668</v>
      </c>
      <c r="C718" s="227">
        <v>17218.017695</v>
      </c>
    </row>
    <row r="719" s="217" customFormat="1" ht="21.9" customHeight="1" spans="1:5">
      <c r="A719" s="242">
        <v>2101101</v>
      </c>
      <c r="B719" s="232" t="s">
        <v>669</v>
      </c>
      <c r="C719" s="227">
        <v>3716.633139</v>
      </c>
      <c r="E719" s="218"/>
    </row>
    <row r="720" s="217" customFormat="1" ht="21.9" customHeight="1" spans="1:5">
      <c r="A720" s="242">
        <v>2101102</v>
      </c>
      <c r="B720" s="232" t="s">
        <v>670</v>
      </c>
      <c r="C720" s="227">
        <v>9502.7462</v>
      </c>
      <c r="E720" s="218"/>
    </row>
    <row r="721" s="217" customFormat="1" ht="21.9" customHeight="1" spans="1:5">
      <c r="A721" s="242">
        <v>2101103</v>
      </c>
      <c r="B721" s="232" t="s">
        <v>671</v>
      </c>
      <c r="C721" s="227">
        <v>467.961256</v>
      </c>
      <c r="E721" s="218"/>
    </row>
    <row r="722" s="217" customFormat="1" ht="21.9" customHeight="1" spans="1:5">
      <c r="A722" s="242">
        <v>2101199</v>
      </c>
      <c r="B722" s="232" t="s">
        <v>672</v>
      </c>
      <c r="C722" s="227">
        <v>3530.6771</v>
      </c>
      <c r="E722" s="218"/>
    </row>
    <row r="723" s="217" customFormat="1" ht="21.9" customHeight="1" spans="1:3">
      <c r="A723" s="243">
        <v>21012</v>
      </c>
      <c r="B723" s="229" t="s">
        <v>673</v>
      </c>
      <c r="C723" s="227">
        <v>4880</v>
      </c>
    </row>
    <row r="724" s="217" customFormat="1" ht="21.9" hidden="1" customHeight="1" spans="1:5">
      <c r="A724" s="242">
        <v>2101201</v>
      </c>
      <c r="B724" s="233" t="s">
        <v>674</v>
      </c>
      <c r="C724" s="227"/>
      <c r="E724" s="218"/>
    </row>
    <row r="725" s="217" customFormat="1" ht="21.9" customHeight="1" spans="1:5">
      <c r="A725" s="242">
        <v>2101202</v>
      </c>
      <c r="B725" s="232" t="s">
        <v>675</v>
      </c>
      <c r="C725" s="227">
        <v>4880</v>
      </c>
      <c r="E725" s="218"/>
    </row>
    <row r="726" s="217" customFormat="1" ht="21.9" hidden="1" customHeight="1" spans="1:5">
      <c r="A726" s="242">
        <v>2101299</v>
      </c>
      <c r="B726" s="233" t="s">
        <v>676</v>
      </c>
      <c r="C726" s="227"/>
      <c r="E726" s="218"/>
    </row>
    <row r="727" s="217" customFormat="1" ht="21.9" customHeight="1" spans="1:3">
      <c r="A727" s="243">
        <v>21013</v>
      </c>
      <c r="B727" s="229" t="s">
        <v>677</v>
      </c>
      <c r="C727" s="227">
        <v>3821</v>
      </c>
    </row>
    <row r="728" s="217" customFormat="1" ht="21.9" customHeight="1" spans="1:5">
      <c r="A728" s="242">
        <v>2101301</v>
      </c>
      <c r="B728" s="232" t="s">
        <v>678</v>
      </c>
      <c r="C728" s="227">
        <v>3790</v>
      </c>
      <c r="E728" s="218"/>
    </row>
    <row r="729" s="217" customFormat="1" ht="21.9" hidden="1" customHeight="1" spans="1:5">
      <c r="A729" s="242">
        <v>2101302</v>
      </c>
      <c r="B729" s="233" t="s">
        <v>679</v>
      </c>
      <c r="C729" s="227"/>
      <c r="E729" s="218"/>
    </row>
    <row r="730" s="217" customFormat="1" ht="21.9" customHeight="1" spans="1:5">
      <c r="A730" s="242">
        <v>2101399</v>
      </c>
      <c r="B730" s="232" t="s">
        <v>680</v>
      </c>
      <c r="C730" s="227">
        <v>31</v>
      </c>
      <c r="E730" s="218"/>
    </row>
    <row r="731" s="217" customFormat="1" ht="21.9" customHeight="1" spans="1:3">
      <c r="A731" s="243">
        <v>21014</v>
      </c>
      <c r="B731" s="229" t="s">
        <v>681</v>
      </c>
      <c r="C731" s="227">
        <v>1260</v>
      </c>
    </row>
    <row r="732" s="217" customFormat="1" ht="21.9" customHeight="1" spans="1:5">
      <c r="A732" s="242">
        <v>2101401</v>
      </c>
      <c r="B732" s="232" t="s">
        <v>682</v>
      </c>
      <c r="C732" s="227">
        <v>1255</v>
      </c>
      <c r="E732" s="218"/>
    </row>
    <row r="733" s="217" customFormat="1" ht="21.9" customHeight="1" spans="1:5">
      <c r="A733" s="242">
        <v>2101499</v>
      </c>
      <c r="B733" s="232" t="s">
        <v>683</v>
      </c>
      <c r="C733" s="227">
        <v>5</v>
      </c>
      <c r="E733" s="218"/>
    </row>
    <row r="734" s="217" customFormat="1" ht="21.9" customHeight="1" spans="1:3">
      <c r="A734" s="243">
        <v>21015</v>
      </c>
      <c r="B734" s="229" t="s">
        <v>684</v>
      </c>
      <c r="C734" s="227">
        <v>1278.469894</v>
      </c>
    </row>
    <row r="735" s="217" customFormat="1" ht="21.9" customHeight="1" spans="1:5">
      <c r="A735" s="242">
        <v>2101501</v>
      </c>
      <c r="B735" s="232" t="s">
        <v>151</v>
      </c>
      <c r="C735" s="227">
        <v>837.685628</v>
      </c>
      <c r="E735" s="218"/>
    </row>
    <row r="736" s="217" customFormat="1" ht="21.9" hidden="1" customHeight="1" spans="1:5">
      <c r="A736" s="242">
        <v>2101502</v>
      </c>
      <c r="B736" s="233" t="s">
        <v>152</v>
      </c>
      <c r="C736" s="227"/>
      <c r="E736" s="218"/>
    </row>
    <row r="737" s="217" customFormat="1" ht="21.9" hidden="1" customHeight="1" spans="1:5">
      <c r="A737" s="242">
        <v>2101503</v>
      </c>
      <c r="B737" s="233" t="s">
        <v>153</v>
      </c>
      <c r="C737" s="227"/>
      <c r="E737" s="218"/>
    </row>
    <row r="738" s="217" customFormat="1" ht="21.9" hidden="1" customHeight="1" spans="1:5">
      <c r="A738" s="242">
        <v>2101504</v>
      </c>
      <c r="B738" s="233" t="s">
        <v>192</v>
      </c>
      <c r="C738" s="227"/>
      <c r="E738" s="218"/>
    </row>
    <row r="739" s="217" customFormat="1" ht="21.9" customHeight="1" spans="1:5">
      <c r="A739" s="242">
        <v>2101505</v>
      </c>
      <c r="B739" s="232" t="s">
        <v>685</v>
      </c>
      <c r="C739" s="227">
        <v>250</v>
      </c>
      <c r="E739" s="218"/>
    </row>
    <row r="740" s="217" customFormat="1" ht="21.9" customHeight="1" spans="1:5">
      <c r="A740" s="242">
        <v>2101506</v>
      </c>
      <c r="B740" s="232" t="s">
        <v>686</v>
      </c>
      <c r="C740" s="227">
        <v>190.784266</v>
      </c>
      <c r="E740" s="218"/>
    </row>
    <row r="741" s="217" customFormat="1" ht="21.9" hidden="1" customHeight="1" spans="1:5">
      <c r="A741" s="242">
        <v>2101550</v>
      </c>
      <c r="B741" s="233" t="s">
        <v>160</v>
      </c>
      <c r="C741" s="227"/>
      <c r="E741" s="218"/>
    </row>
    <row r="742" s="217" customFormat="1" ht="21.9" hidden="1" customHeight="1" spans="1:5">
      <c r="A742" s="242">
        <v>2101599</v>
      </c>
      <c r="B742" s="233" t="s">
        <v>687</v>
      </c>
      <c r="C742" s="227"/>
      <c r="E742" s="218"/>
    </row>
    <row r="743" s="217" customFormat="1" ht="21.9" hidden="1" customHeight="1" spans="1:3">
      <c r="A743" s="243">
        <v>21016</v>
      </c>
      <c r="B743" s="234" t="s">
        <v>688</v>
      </c>
      <c r="C743" s="227"/>
    </row>
    <row r="744" s="217" customFormat="1" ht="21.9" hidden="1" customHeight="1" spans="1:5">
      <c r="A744" s="242">
        <v>2101601</v>
      </c>
      <c r="B744" s="233" t="s">
        <v>689</v>
      </c>
      <c r="C744" s="227"/>
      <c r="E744" s="218"/>
    </row>
    <row r="745" s="217" customFormat="1" ht="21.9" customHeight="1" spans="1:3">
      <c r="A745" s="243">
        <v>21099</v>
      </c>
      <c r="B745" s="229" t="s">
        <v>690</v>
      </c>
      <c r="C745" s="227">
        <v>975.356457</v>
      </c>
    </row>
    <row r="746" s="217" customFormat="1" ht="21.9" customHeight="1" spans="1:5">
      <c r="A746" s="242">
        <v>2109999</v>
      </c>
      <c r="B746" s="232" t="s">
        <v>691</v>
      </c>
      <c r="C746" s="227">
        <v>975.356457</v>
      </c>
      <c r="E746" s="218"/>
    </row>
    <row r="747" s="217" customFormat="1" ht="21.9" customHeight="1" spans="1:3">
      <c r="A747" s="244">
        <v>211</v>
      </c>
      <c r="B747" s="229" t="s">
        <v>692</v>
      </c>
      <c r="C747" s="227">
        <v>59460.964369</v>
      </c>
    </row>
    <row r="748" s="217" customFormat="1" ht="21.9" customHeight="1" spans="1:3">
      <c r="A748" s="243">
        <v>21101</v>
      </c>
      <c r="B748" s="229" t="s">
        <v>693</v>
      </c>
      <c r="C748" s="227">
        <v>2716.912718</v>
      </c>
    </row>
    <row r="749" s="217" customFormat="1" ht="21.9" customHeight="1" spans="1:5">
      <c r="A749" s="242">
        <v>2110101</v>
      </c>
      <c r="B749" s="232" t="s">
        <v>151</v>
      </c>
      <c r="C749" s="227">
        <v>1358.705242</v>
      </c>
      <c r="E749" s="218"/>
    </row>
    <row r="750" s="217" customFormat="1" ht="21.9" customHeight="1" spans="1:5">
      <c r="A750" s="242">
        <v>2110102</v>
      </c>
      <c r="B750" s="232" t="s">
        <v>152</v>
      </c>
      <c r="C750" s="227">
        <v>79</v>
      </c>
      <c r="E750" s="218"/>
    </row>
    <row r="751" s="217" customFormat="1" ht="21.9" customHeight="1" spans="1:5">
      <c r="A751" s="242">
        <v>2110103</v>
      </c>
      <c r="B751" s="232" t="s">
        <v>153</v>
      </c>
      <c r="C751" s="227">
        <v>189.827476</v>
      </c>
      <c r="E751" s="218"/>
    </row>
    <row r="752" s="217" customFormat="1" ht="21.9" customHeight="1" spans="1:5">
      <c r="A752" s="242">
        <v>2110104</v>
      </c>
      <c r="B752" s="232" t="s">
        <v>694</v>
      </c>
      <c r="C752" s="227">
        <v>96.1</v>
      </c>
      <c r="E752" s="218"/>
    </row>
    <row r="753" s="217" customFormat="1" ht="21.9" customHeight="1" spans="1:5">
      <c r="A753" s="242">
        <v>2110105</v>
      </c>
      <c r="B753" s="232" t="s">
        <v>695</v>
      </c>
      <c r="C753" s="227">
        <v>244.28</v>
      </c>
      <c r="E753" s="218"/>
    </row>
    <row r="754" s="217" customFormat="1" ht="21.9" hidden="1" customHeight="1" spans="1:5">
      <c r="A754" s="242">
        <v>2110106</v>
      </c>
      <c r="B754" s="233" t="s">
        <v>696</v>
      </c>
      <c r="C754" s="227"/>
      <c r="E754" s="218"/>
    </row>
    <row r="755" s="217" customFormat="1" ht="21.9" hidden="1" customHeight="1" spans="1:5">
      <c r="A755" s="242">
        <v>2110107</v>
      </c>
      <c r="B755" s="233" t="s">
        <v>697</v>
      </c>
      <c r="C755" s="227"/>
      <c r="E755" s="218"/>
    </row>
    <row r="756" s="217" customFormat="1" ht="21.9" hidden="1" customHeight="1" spans="1:5">
      <c r="A756" s="242">
        <v>2110108</v>
      </c>
      <c r="B756" s="233" t="s">
        <v>698</v>
      </c>
      <c r="C756" s="227"/>
      <c r="E756" s="218"/>
    </row>
    <row r="757" s="217" customFormat="1" ht="21.9" customHeight="1" spans="1:5">
      <c r="A757" s="242">
        <v>2110199</v>
      </c>
      <c r="B757" s="232" t="s">
        <v>699</v>
      </c>
      <c r="C757" s="227">
        <v>749</v>
      </c>
      <c r="E757" s="218"/>
    </row>
    <row r="758" s="217" customFormat="1" ht="21.9" customHeight="1" spans="1:3">
      <c r="A758" s="243">
        <v>21102</v>
      </c>
      <c r="B758" s="229" t="s">
        <v>700</v>
      </c>
      <c r="C758" s="227">
        <v>958.06595</v>
      </c>
    </row>
    <row r="759" s="217" customFormat="1" ht="21.9" customHeight="1" spans="1:5">
      <c r="A759" s="242">
        <v>2110203</v>
      </c>
      <c r="B759" s="232" t="s">
        <v>701</v>
      </c>
      <c r="C759" s="227">
        <v>53.8</v>
      </c>
      <c r="E759" s="218"/>
    </row>
    <row r="760" s="217" customFormat="1" ht="21.9" hidden="1" customHeight="1" spans="1:5">
      <c r="A760" s="242">
        <v>2110204</v>
      </c>
      <c r="B760" s="233" t="s">
        <v>702</v>
      </c>
      <c r="C760" s="227"/>
      <c r="E760" s="218"/>
    </row>
    <row r="761" s="217" customFormat="1" ht="21.9" customHeight="1" spans="1:5">
      <c r="A761" s="242">
        <v>2110299</v>
      </c>
      <c r="B761" s="232" t="s">
        <v>703</v>
      </c>
      <c r="C761" s="227">
        <v>904.26595</v>
      </c>
      <c r="E761" s="218"/>
    </row>
    <row r="762" s="217" customFormat="1" ht="21.9" customHeight="1" spans="1:3">
      <c r="A762" s="243">
        <v>21103</v>
      </c>
      <c r="B762" s="229" t="s">
        <v>704</v>
      </c>
      <c r="C762" s="227">
        <v>19017.679601</v>
      </c>
    </row>
    <row r="763" s="217" customFormat="1" ht="21.9" customHeight="1" spans="1:5">
      <c r="A763" s="242">
        <v>2110301</v>
      </c>
      <c r="B763" s="232" t="s">
        <v>705</v>
      </c>
      <c r="C763" s="227">
        <v>2699.15</v>
      </c>
      <c r="E763" s="218"/>
    </row>
    <row r="764" s="217" customFormat="1" ht="21.9" customHeight="1" spans="1:5">
      <c r="A764" s="242">
        <v>2110302</v>
      </c>
      <c r="B764" s="232" t="s">
        <v>706</v>
      </c>
      <c r="C764" s="227">
        <v>11642.434401</v>
      </c>
      <c r="E764" s="218"/>
    </row>
    <row r="765" s="217" customFormat="1" ht="21.9" hidden="1" customHeight="1" spans="1:5">
      <c r="A765" s="242">
        <v>2110303</v>
      </c>
      <c r="B765" s="233" t="s">
        <v>707</v>
      </c>
      <c r="C765" s="227"/>
      <c r="E765" s="218"/>
    </row>
    <row r="766" s="217" customFormat="1" ht="21.9" customHeight="1" spans="1:5">
      <c r="A766" s="242">
        <v>2110304</v>
      </c>
      <c r="B766" s="232" t="s">
        <v>708</v>
      </c>
      <c r="C766" s="227">
        <v>228.2002</v>
      </c>
      <c r="E766" s="218"/>
    </row>
    <row r="767" s="217" customFormat="1" ht="21.9" hidden="1" customHeight="1" spans="1:5">
      <c r="A767" s="242">
        <v>2110305</v>
      </c>
      <c r="B767" s="233" t="s">
        <v>709</v>
      </c>
      <c r="C767" s="227"/>
      <c r="E767" s="218"/>
    </row>
    <row r="768" s="217" customFormat="1" ht="21.9" hidden="1" customHeight="1" spans="1:5">
      <c r="A768" s="242">
        <v>2110306</v>
      </c>
      <c r="B768" s="233" t="s">
        <v>710</v>
      </c>
      <c r="C768" s="227"/>
      <c r="E768" s="218"/>
    </row>
    <row r="769" s="217" customFormat="1" ht="21.9" customHeight="1" spans="1:5">
      <c r="A769" s="242">
        <v>2110307</v>
      </c>
      <c r="B769" s="232" t="s">
        <v>711</v>
      </c>
      <c r="C769" s="227">
        <v>1586.34</v>
      </c>
      <c r="E769" s="218"/>
    </row>
    <row r="770" s="217" customFormat="1" ht="21.9" customHeight="1" spans="1:5">
      <c r="A770" s="242">
        <v>2110399</v>
      </c>
      <c r="B770" s="232" t="s">
        <v>712</v>
      </c>
      <c r="C770" s="227">
        <v>2861.555</v>
      </c>
      <c r="E770" s="218"/>
    </row>
    <row r="771" s="217" customFormat="1" ht="21.9" customHeight="1" spans="1:3">
      <c r="A771" s="243">
        <v>21104</v>
      </c>
      <c r="B771" s="229" t="s">
        <v>713</v>
      </c>
      <c r="C771" s="227">
        <v>426.5</v>
      </c>
    </row>
    <row r="772" s="217" customFormat="1" ht="21.9" hidden="1" customHeight="1" spans="1:5">
      <c r="A772" s="242">
        <v>2110401</v>
      </c>
      <c r="B772" s="233" t="s">
        <v>714</v>
      </c>
      <c r="C772" s="227"/>
      <c r="E772" s="218"/>
    </row>
    <row r="773" s="217" customFormat="1" ht="21.9" customHeight="1" spans="1:5">
      <c r="A773" s="242">
        <v>2110402</v>
      </c>
      <c r="B773" s="232" t="s">
        <v>715</v>
      </c>
      <c r="C773" s="227">
        <v>261.5</v>
      </c>
      <c r="E773" s="218"/>
    </row>
    <row r="774" s="217" customFormat="1" ht="21.9" hidden="1" customHeight="1" spans="1:5">
      <c r="A774" s="242">
        <v>2110404</v>
      </c>
      <c r="B774" s="233" t="s">
        <v>716</v>
      </c>
      <c r="C774" s="227"/>
      <c r="E774" s="218"/>
    </row>
    <row r="775" s="217" customFormat="1" ht="21.9" customHeight="1" spans="1:5">
      <c r="A775" s="242">
        <v>2110406</v>
      </c>
      <c r="B775" s="232" t="s">
        <v>1686</v>
      </c>
      <c r="C775" s="227">
        <v>165</v>
      </c>
      <c r="E775" s="218"/>
    </row>
    <row r="776" s="217" customFormat="1" ht="21.9" hidden="1" customHeight="1" spans="1:5">
      <c r="A776" s="242">
        <v>2110499</v>
      </c>
      <c r="B776" s="233" t="s">
        <v>717</v>
      </c>
      <c r="C776" s="227"/>
      <c r="E776" s="218"/>
    </row>
    <row r="777" s="217" customFormat="1" ht="21.9" hidden="1" customHeight="1" spans="1:3">
      <c r="A777" s="243">
        <v>21105</v>
      </c>
      <c r="B777" s="234" t="s">
        <v>718</v>
      </c>
      <c r="C777" s="227"/>
    </row>
    <row r="778" s="217" customFormat="1" ht="21.9" hidden="1" customHeight="1" spans="1:5">
      <c r="A778" s="242">
        <v>2110501</v>
      </c>
      <c r="B778" s="233" t="s">
        <v>719</v>
      </c>
      <c r="C778" s="227"/>
      <c r="E778" s="218"/>
    </row>
    <row r="779" s="217" customFormat="1" ht="21.9" hidden="1" customHeight="1" spans="1:5">
      <c r="A779" s="242">
        <v>2110502</v>
      </c>
      <c r="B779" s="233" t="s">
        <v>720</v>
      </c>
      <c r="C779" s="227"/>
      <c r="E779" s="218"/>
    </row>
    <row r="780" s="217" customFormat="1" ht="21.9" hidden="1" customHeight="1" spans="1:5">
      <c r="A780" s="242">
        <v>2110503</v>
      </c>
      <c r="B780" s="233" t="s">
        <v>721</v>
      </c>
      <c r="C780" s="227"/>
      <c r="E780" s="218"/>
    </row>
    <row r="781" s="217" customFormat="1" ht="21.9" hidden="1" customHeight="1" spans="1:5">
      <c r="A781" s="242">
        <v>2110506</v>
      </c>
      <c r="B781" s="233" t="s">
        <v>722</v>
      </c>
      <c r="C781" s="227"/>
      <c r="E781" s="218"/>
    </row>
    <row r="782" s="217" customFormat="1" ht="21.9" hidden="1" customHeight="1" spans="1:5">
      <c r="A782" s="242">
        <v>2110507</v>
      </c>
      <c r="B782" s="233" t="s">
        <v>723</v>
      </c>
      <c r="C782" s="227"/>
      <c r="E782" s="218"/>
    </row>
    <row r="783" s="217" customFormat="1" ht="21.9" hidden="1" customHeight="1" spans="1:5">
      <c r="A783" s="242">
        <v>2110599</v>
      </c>
      <c r="B783" s="233" t="s">
        <v>724</v>
      </c>
      <c r="C783" s="227"/>
      <c r="E783" s="218"/>
    </row>
    <row r="784" s="217" customFormat="1" ht="21.9" customHeight="1" spans="1:3">
      <c r="A784" s="243">
        <v>21106</v>
      </c>
      <c r="B784" s="229" t="s">
        <v>725</v>
      </c>
      <c r="C784" s="227">
        <v>604</v>
      </c>
    </row>
    <row r="785" s="217" customFormat="1" ht="21.9" customHeight="1" spans="1:5">
      <c r="A785" s="242">
        <v>2110602</v>
      </c>
      <c r="B785" s="232" t="s">
        <v>726</v>
      </c>
      <c r="C785" s="227">
        <v>588</v>
      </c>
      <c r="E785" s="218"/>
    </row>
    <row r="786" s="217" customFormat="1" ht="21.9" hidden="1" customHeight="1" spans="1:5">
      <c r="A786" s="242">
        <v>2110603</v>
      </c>
      <c r="B786" s="233" t="s">
        <v>727</v>
      </c>
      <c r="C786" s="227"/>
      <c r="E786" s="218"/>
    </row>
    <row r="787" s="217" customFormat="1" ht="21.9" hidden="1" customHeight="1" spans="1:5">
      <c r="A787" s="242">
        <v>2110604</v>
      </c>
      <c r="B787" s="233" t="s">
        <v>728</v>
      </c>
      <c r="C787" s="227"/>
      <c r="E787" s="218"/>
    </row>
    <row r="788" s="217" customFormat="1" ht="21.9" hidden="1" customHeight="1" spans="1:5">
      <c r="A788" s="242">
        <v>2110605</v>
      </c>
      <c r="B788" s="233" t="s">
        <v>729</v>
      </c>
      <c r="C788" s="227"/>
      <c r="E788" s="218"/>
    </row>
    <row r="789" s="217" customFormat="1" ht="21.9" customHeight="1" spans="1:5">
      <c r="A789" s="242">
        <v>2110699</v>
      </c>
      <c r="B789" s="232" t="s">
        <v>730</v>
      </c>
      <c r="C789" s="227">
        <v>16</v>
      </c>
      <c r="E789" s="218"/>
    </row>
    <row r="790" s="217" customFormat="1" ht="21.9" hidden="1" customHeight="1" spans="1:3">
      <c r="A790" s="243">
        <v>21107</v>
      </c>
      <c r="B790" s="234" t="s">
        <v>731</v>
      </c>
      <c r="C790" s="227"/>
    </row>
    <row r="791" s="217" customFormat="1" ht="21.9" hidden="1" customHeight="1" spans="1:5">
      <c r="A791" s="242">
        <v>2110704</v>
      </c>
      <c r="B791" s="233" t="s">
        <v>732</v>
      </c>
      <c r="C791" s="227"/>
      <c r="E791" s="218"/>
    </row>
    <row r="792" s="217" customFormat="1" ht="21.9" hidden="1" customHeight="1" spans="1:5">
      <c r="A792" s="242">
        <v>2110799</v>
      </c>
      <c r="B792" s="233" t="s">
        <v>733</v>
      </c>
      <c r="C792" s="227"/>
      <c r="E792" s="218"/>
    </row>
    <row r="793" s="217" customFormat="1" ht="21.9" hidden="1" customHeight="1" spans="1:3">
      <c r="A793" s="243">
        <v>21108</v>
      </c>
      <c r="B793" s="234" t="s">
        <v>734</v>
      </c>
      <c r="C793" s="227"/>
    </row>
    <row r="794" s="217" customFormat="1" ht="21.9" hidden="1" customHeight="1" spans="1:5">
      <c r="A794" s="242">
        <v>2110804</v>
      </c>
      <c r="B794" s="233" t="s">
        <v>735</v>
      </c>
      <c r="C794" s="227"/>
      <c r="E794" s="218"/>
    </row>
    <row r="795" s="217" customFormat="1" ht="21.9" hidden="1" customHeight="1" spans="1:5">
      <c r="A795" s="242">
        <v>2110899</v>
      </c>
      <c r="B795" s="233" t="s">
        <v>736</v>
      </c>
      <c r="C795" s="227"/>
      <c r="E795" s="218"/>
    </row>
    <row r="796" s="217" customFormat="1" ht="21.9" hidden="1" customHeight="1" spans="1:3">
      <c r="A796" s="243">
        <v>21109</v>
      </c>
      <c r="B796" s="234" t="s">
        <v>737</v>
      </c>
      <c r="C796" s="227"/>
    </row>
    <row r="797" s="217" customFormat="1" ht="21.9" hidden="1" customHeight="1" spans="1:5">
      <c r="A797" s="242">
        <v>2110901</v>
      </c>
      <c r="B797" s="233" t="s">
        <v>738</v>
      </c>
      <c r="C797" s="227"/>
      <c r="E797" s="218"/>
    </row>
    <row r="798" s="217" customFormat="1" ht="21.9" customHeight="1" spans="1:3">
      <c r="A798" s="243">
        <v>21110</v>
      </c>
      <c r="B798" s="229" t="s">
        <v>739</v>
      </c>
      <c r="C798" s="227">
        <v>1323</v>
      </c>
    </row>
    <row r="799" s="217" customFormat="1" ht="21.9" customHeight="1" spans="1:5">
      <c r="A799" s="242">
        <v>2111001</v>
      </c>
      <c r="B799" s="232" t="s">
        <v>740</v>
      </c>
      <c r="C799" s="227">
        <v>1323</v>
      </c>
      <c r="E799" s="218"/>
    </row>
    <row r="800" s="217" customFormat="1" ht="21.9" customHeight="1" spans="1:3">
      <c r="A800" s="243">
        <v>21111</v>
      </c>
      <c r="B800" s="229" t="s">
        <v>741</v>
      </c>
      <c r="C800" s="227">
        <v>393.0061</v>
      </c>
    </row>
    <row r="801" s="217" customFormat="1" ht="21.9" hidden="1" customHeight="1" spans="1:5">
      <c r="A801" s="242">
        <v>2111101</v>
      </c>
      <c r="B801" s="233" t="s">
        <v>742</v>
      </c>
      <c r="C801" s="227"/>
      <c r="E801" s="218"/>
    </row>
    <row r="802" s="217" customFormat="1" ht="21.9" customHeight="1" spans="1:5">
      <c r="A802" s="242">
        <v>2111102</v>
      </c>
      <c r="B802" s="232" t="s">
        <v>743</v>
      </c>
      <c r="C802" s="227">
        <v>259.329</v>
      </c>
      <c r="E802" s="218"/>
    </row>
    <row r="803" s="217" customFormat="1" ht="21.9" customHeight="1" spans="1:5">
      <c r="A803" s="242">
        <v>2111103</v>
      </c>
      <c r="B803" s="232" t="s">
        <v>744</v>
      </c>
      <c r="C803" s="227">
        <v>103.6771</v>
      </c>
      <c r="E803" s="218"/>
    </row>
    <row r="804" s="217" customFormat="1" ht="21.9" hidden="1" customHeight="1" spans="1:5">
      <c r="A804" s="242">
        <v>2111104</v>
      </c>
      <c r="B804" s="233" t="s">
        <v>745</v>
      </c>
      <c r="C804" s="227"/>
      <c r="E804" s="218"/>
    </row>
    <row r="805" s="217" customFormat="1" ht="21.9" customHeight="1" spans="1:5">
      <c r="A805" s="242">
        <v>2111199</v>
      </c>
      <c r="B805" s="232" t="s">
        <v>746</v>
      </c>
      <c r="C805" s="227">
        <v>30</v>
      </c>
      <c r="E805" s="218"/>
    </row>
    <row r="806" s="217" customFormat="1" ht="21.9" hidden="1" customHeight="1" spans="1:3">
      <c r="A806" s="243">
        <v>21112</v>
      </c>
      <c r="B806" s="234" t="s">
        <v>747</v>
      </c>
      <c r="C806" s="227"/>
    </row>
    <row r="807" s="217" customFormat="1" ht="21.9" hidden="1" customHeight="1" spans="1:5">
      <c r="A807" s="242">
        <v>2111201</v>
      </c>
      <c r="B807" s="233" t="s">
        <v>748</v>
      </c>
      <c r="C807" s="227"/>
      <c r="E807" s="218"/>
    </row>
    <row r="808" s="217" customFormat="1" ht="21.9" hidden="1" customHeight="1" spans="1:3">
      <c r="A808" s="243">
        <v>21113</v>
      </c>
      <c r="B808" s="234" t="s">
        <v>749</v>
      </c>
      <c r="C808" s="227"/>
    </row>
    <row r="809" s="217" customFormat="1" ht="21.9" hidden="1" customHeight="1" spans="1:5">
      <c r="A809" s="242">
        <v>2111301</v>
      </c>
      <c r="B809" s="233" t="s">
        <v>750</v>
      </c>
      <c r="C809" s="227"/>
      <c r="E809" s="218"/>
    </row>
    <row r="810" s="217" customFormat="1" ht="21.9" hidden="1" customHeight="1" spans="1:3">
      <c r="A810" s="243">
        <v>21114</v>
      </c>
      <c r="B810" s="234" t="s">
        <v>751</v>
      </c>
      <c r="C810" s="227"/>
    </row>
    <row r="811" s="217" customFormat="1" ht="21.9" hidden="1" customHeight="1" spans="1:5">
      <c r="A811" s="242">
        <v>2111401</v>
      </c>
      <c r="B811" s="233" t="s">
        <v>151</v>
      </c>
      <c r="C811" s="227"/>
      <c r="E811" s="218"/>
    </row>
    <row r="812" s="217" customFormat="1" ht="21.9" hidden="1" customHeight="1" spans="1:5">
      <c r="A812" s="242">
        <v>2111402</v>
      </c>
      <c r="B812" s="233" t="s">
        <v>152</v>
      </c>
      <c r="C812" s="227"/>
      <c r="E812" s="218"/>
    </row>
    <row r="813" s="217" customFormat="1" ht="21.9" hidden="1" customHeight="1" spans="1:5">
      <c r="A813" s="242">
        <v>2111403</v>
      </c>
      <c r="B813" s="233" t="s">
        <v>153</v>
      </c>
      <c r="C813" s="227"/>
      <c r="E813" s="218"/>
    </row>
    <row r="814" s="217" customFormat="1" ht="21.9" hidden="1" customHeight="1" spans="1:5">
      <c r="A814" s="242">
        <v>2111404</v>
      </c>
      <c r="B814" s="233" t="s">
        <v>752</v>
      </c>
      <c r="C814" s="227"/>
      <c r="E814" s="218"/>
    </row>
    <row r="815" s="217" customFormat="1" ht="21.9" hidden="1" customHeight="1" spans="1:5">
      <c r="A815" s="242">
        <v>2111405</v>
      </c>
      <c r="B815" s="233" t="s">
        <v>753</v>
      </c>
      <c r="C815" s="227"/>
      <c r="E815" s="218"/>
    </row>
    <row r="816" s="217" customFormat="1" ht="21.9" hidden="1" customHeight="1" spans="1:5">
      <c r="A816" s="242">
        <v>2111406</v>
      </c>
      <c r="B816" s="233" t="s">
        <v>754</v>
      </c>
      <c r="C816" s="227"/>
      <c r="E816" s="218"/>
    </row>
    <row r="817" s="217" customFormat="1" ht="21.9" hidden="1" customHeight="1" spans="1:5">
      <c r="A817" s="242">
        <v>2111407</v>
      </c>
      <c r="B817" s="233" t="s">
        <v>755</v>
      </c>
      <c r="C817" s="227"/>
      <c r="E817" s="218"/>
    </row>
    <row r="818" s="217" customFormat="1" ht="21.9" hidden="1" customHeight="1" spans="1:5">
      <c r="A818" s="242">
        <v>2111408</v>
      </c>
      <c r="B818" s="233" t="s">
        <v>756</v>
      </c>
      <c r="C818" s="227"/>
      <c r="E818" s="218"/>
    </row>
    <row r="819" s="217" customFormat="1" ht="21.9" hidden="1" customHeight="1" spans="1:5">
      <c r="A819" s="242">
        <v>2111409</v>
      </c>
      <c r="B819" s="233" t="s">
        <v>757</v>
      </c>
      <c r="C819" s="227"/>
      <c r="E819" s="218"/>
    </row>
    <row r="820" s="217" customFormat="1" ht="21.9" hidden="1" customHeight="1" spans="1:5">
      <c r="A820" s="242">
        <v>2111410</v>
      </c>
      <c r="B820" s="233" t="s">
        <v>758</v>
      </c>
      <c r="C820" s="227"/>
      <c r="E820" s="218"/>
    </row>
    <row r="821" s="217" customFormat="1" ht="21.9" hidden="1" customHeight="1" spans="1:5">
      <c r="A821" s="242">
        <v>2111411</v>
      </c>
      <c r="B821" s="233" t="s">
        <v>192</v>
      </c>
      <c r="C821" s="227"/>
      <c r="E821" s="218"/>
    </row>
    <row r="822" s="217" customFormat="1" ht="21.9" hidden="1" customHeight="1" spans="1:5">
      <c r="A822" s="242">
        <v>2111413</v>
      </c>
      <c r="B822" s="233" t="s">
        <v>759</v>
      </c>
      <c r="C822" s="227"/>
      <c r="E822" s="218"/>
    </row>
    <row r="823" s="217" customFormat="1" ht="21.9" hidden="1" customHeight="1" spans="1:5">
      <c r="A823" s="242">
        <v>2111450</v>
      </c>
      <c r="B823" s="233" t="s">
        <v>160</v>
      </c>
      <c r="C823" s="227"/>
      <c r="E823" s="218"/>
    </row>
    <row r="824" s="217" customFormat="1" ht="21.9" hidden="1" customHeight="1" spans="1:5">
      <c r="A824" s="242">
        <v>2111499</v>
      </c>
      <c r="B824" s="233" t="s">
        <v>760</v>
      </c>
      <c r="C824" s="227"/>
      <c r="E824" s="218"/>
    </row>
    <row r="825" s="217" customFormat="1" ht="21.9" customHeight="1" spans="1:3">
      <c r="A825" s="243">
        <v>21199</v>
      </c>
      <c r="B825" s="229" t="s">
        <v>761</v>
      </c>
      <c r="C825" s="227">
        <v>33821.8</v>
      </c>
    </row>
    <row r="826" s="217" customFormat="1" ht="21.9" customHeight="1" spans="1:5">
      <c r="A826" s="242">
        <v>2119999</v>
      </c>
      <c r="B826" s="232" t="s">
        <v>762</v>
      </c>
      <c r="C826" s="227">
        <v>33821.8</v>
      </c>
      <c r="E826" s="218"/>
    </row>
    <row r="827" s="217" customFormat="1" ht="21.9" customHeight="1" spans="1:3">
      <c r="A827" s="244">
        <v>212</v>
      </c>
      <c r="B827" s="229" t="s">
        <v>763</v>
      </c>
      <c r="C827" s="227">
        <v>63146.157988</v>
      </c>
    </row>
    <row r="828" s="217" customFormat="1" ht="21.9" customHeight="1" spans="1:3">
      <c r="A828" s="243">
        <v>21201</v>
      </c>
      <c r="B828" s="229" t="s">
        <v>764</v>
      </c>
      <c r="C828" s="227">
        <v>7149.722296</v>
      </c>
    </row>
    <row r="829" s="217" customFormat="1" ht="21.9" customHeight="1" spans="1:5">
      <c r="A829" s="242">
        <v>2120101</v>
      </c>
      <c r="B829" s="232" t="s">
        <v>151</v>
      </c>
      <c r="C829" s="227">
        <v>1225.871011</v>
      </c>
      <c r="E829" s="218"/>
    </row>
    <row r="830" s="217" customFormat="1" ht="21.9" hidden="1" customHeight="1" spans="1:5">
      <c r="A830" s="242">
        <v>2120102</v>
      </c>
      <c r="B830" s="233" t="s">
        <v>152</v>
      </c>
      <c r="C830" s="227"/>
      <c r="E830" s="218"/>
    </row>
    <row r="831" s="217" customFormat="1" ht="21.9" customHeight="1" spans="1:5">
      <c r="A831" s="242">
        <v>2120103</v>
      </c>
      <c r="B831" s="232" t="s">
        <v>153</v>
      </c>
      <c r="C831" s="227">
        <v>425.76717</v>
      </c>
      <c r="E831" s="218"/>
    </row>
    <row r="832" s="217" customFormat="1" ht="21.9" customHeight="1" spans="1:5">
      <c r="A832" s="242">
        <v>2120104</v>
      </c>
      <c r="B832" s="232" t="s">
        <v>765</v>
      </c>
      <c r="C832" s="227">
        <v>2280.535466</v>
      </c>
      <c r="E832" s="218"/>
    </row>
    <row r="833" s="217" customFormat="1" ht="21.9" customHeight="1" spans="1:5">
      <c r="A833" s="242">
        <v>2120105</v>
      </c>
      <c r="B833" s="232" t="s">
        <v>766</v>
      </c>
      <c r="C833" s="227">
        <v>490</v>
      </c>
      <c r="E833" s="218"/>
    </row>
    <row r="834" s="217" customFormat="1" ht="21.9" customHeight="1" spans="1:5">
      <c r="A834" s="242">
        <v>2120106</v>
      </c>
      <c r="B834" s="232" t="s">
        <v>767</v>
      </c>
      <c r="C834" s="227">
        <v>864.518387</v>
      </c>
      <c r="E834" s="218"/>
    </row>
    <row r="835" s="217" customFormat="1" ht="21.9" hidden="1" customHeight="1" spans="1:5">
      <c r="A835" s="242">
        <v>2120107</v>
      </c>
      <c r="B835" s="233" t="s">
        <v>768</v>
      </c>
      <c r="C835" s="227"/>
      <c r="E835" s="218"/>
    </row>
    <row r="836" s="217" customFormat="1" ht="21.9" hidden="1" customHeight="1" spans="1:5">
      <c r="A836" s="242">
        <v>2120109</v>
      </c>
      <c r="B836" s="233" t="s">
        <v>769</v>
      </c>
      <c r="C836" s="227"/>
      <c r="E836" s="218"/>
    </row>
    <row r="837" s="217" customFormat="1" ht="21.9" hidden="1" customHeight="1" spans="1:5">
      <c r="A837" s="242">
        <v>2120110</v>
      </c>
      <c r="B837" s="233" t="s">
        <v>770</v>
      </c>
      <c r="C837" s="227"/>
      <c r="E837" s="218"/>
    </row>
    <row r="838" s="217" customFormat="1" ht="21.9" customHeight="1" spans="1:5">
      <c r="A838" s="242">
        <v>2120199</v>
      </c>
      <c r="B838" s="232" t="s">
        <v>771</v>
      </c>
      <c r="C838" s="227">
        <v>1863.030262</v>
      </c>
      <c r="E838" s="218"/>
    </row>
    <row r="839" s="217" customFormat="1" ht="21.9" customHeight="1" spans="1:3">
      <c r="A839" s="243">
        <v>21202</v>
      </c>
      <c r="B839" s="229" t="s">
        <v>772</v>
      </c>
      <c r="C839" s="227">
        <v>1487</v>
      </c>
    </row>
    <row r="840" s="217" customFormat="1" ht="21.9" customHeight="1" spans="1:5">
      <c r="A840" s="242">
        <v>2120201</v>
      </c>
      <c r="B840" s="232" t="s">
        <v>773</v>
      </c>
      <c r="C840" s="227">
        <v>1487</v>
      </c>
      <c r="E840" s="218"/>
    </row>
    <row r="841" s="217" customFormat="1" ht="21.9" customHeight="1" spans="1:3">
      <c r="A841" s="243">
        <v>21203</v>
      </c>
      <c r="B841" s="229" t="s">
        <v>774</v>
      </c>
      <c r="C841" s="227">
        <v>17233.482789</v>
      </c>
    </row>
    <row r="842" s="217" customFormat="1" ht="21.9" customHeight="1" spans="1:5">
      <c r="A842" s="242">
        <v>2120303</v>
      </c>
      <c r="B842" s="232" t="s">
        <v>775</v>
      </c>
      <c r="C842" s="227">
        <v>786.584336</v>
      </c>
      <c r="E842" s="218"/>
    </row>
    <row r="843" s="217" customFormat="1" ht="21.9" customHeight="1" spans="1:5">
      <c r="A843" s="242">
        <v>2120399</v>
      </c>
      <c r="B843" s="232" t="s">
        <v>776</v>
      </c>
      <c r="C843" s="227">
        <v>16446.898453</v>
      </c>
      <c r="E843" s="218"/>
    </row>
    <row r="844" s="217" customFormat="1" ht="21.9" customHeight="1" spans="1:3">
      <c r="A844" s="243">
        <v>21205</v>
      </c>
      <c r="B844" s="229" t="s">
        <v>777</v>
      </c>
      <c r="C844" s="227">
        <v>16224.958316</v>
      </c>
    </row>
    <row r="845" s="217" customFormat="1" ht="21.9" customHeight="1" spans="1:5">
      <c r="A845" s="242">
        <v>2120501</v>
      </c>
      <c r="B845" s="232" t="s">
        <v>778</v>
      </c>
      <c r="C845" s="227">
        <v>16224.958316</v>
      </c>
      <c r="E845" s="218"/>
    </row>
    <row r="846" s="217" customFormat="1" ht="21.9" customHeight="1" spans="1:3">
      <c r="A846" s="243">
        <v>21206</v>
      </c>
      <c r="B846" s="229" t="s">
        <v>779</v>
      </c>
      <c r="C846" s="227">
        <v>814.991077</v>
      </c>
    </row>
    <row r="847" s="217" customFormat="1" ht="21.9" customHeight="1" spans="1:5">
      <c r="A847" s="242">
        <v>2120601</v>
      </c>
      <c r="B847" s="232" t="s">
        <v>780</v>
      </c>
      <c r="C847" s="227">
        <v>814.991077</v>
      </c>
      <c r="E847" s="218"/>
    </row>
    <row r="848" s="217" customFormat="1" ht="21.9" customHeight="1" spans="1:3">
      <c r="A848" s="243">
        <v>21299</v>
      </c>
      <c r="B848" s="229" t="s">
        <v>781</v>
      </c>
      <c r="C848" s="227">
        <v>20193.09791</v>
      </c>
    </row>
    <row r="849" s="217" customFormat="1" ht="21.9" customHeight="1" spans="1:5">
      <c r="A849" s="242">
        <v>2129999</v>
      </c>
      <c r="B849" s="232" t="s">
        <v>782</v>
      </c>
      <c r="C849" s="227">
        <v>20193.09791</v>
      </c>
      <c r="E849" s="218"/>
    </row>
    <row r="850" s="217" customFormat="1" ht="21.9" customHeight="1" spans="1:3">
      <c r="A850" s="244">
        <v>213</v>
      </c>
      <c r="B850" s="229" t="s">
        <v>783</v>
      </c>
      <c r="C850" s="227">
        <v>99592.084587</v>
      </c>
    </row>
    <row r="851" s="217" customFormat="1" ht="21.9" customHeight="1" spans="1:3">
      <c r="A851" s="243">
        <v>21301</v>
      </c>
      <c r="B851" s="229" t="s">
        <v>784</v>
      </c>
      <c r="C851" s="227">
        <v>35318.540333</v>
      </c>
    </row>
    <row r="852" s="217" customFormat="1" ht="21.9" customHeight="1" spans="1:5">
      <c r="A852" s="242">
        <v>2130101</v>
      </c>
      <c r="B852" s="232" t="s">
        <v>151</v>
      </c>
      <c r="C852" s="227">
        <v>2069.548327</v>
      </c>
      <c r="E852" s="218"/>
    </row>
    <row r="853" s="217" customFormat="1" ht="21.9" customHeight="1" spans="1:5">
      <c r="A853" s="242">
        <v>2130102</v>
      </c>
      <c r="B853" s="232" t="s">
        <v>152</v>
      </c>
      <c r="C853" s="227">
        <v>130</v>
      </c>
      <c r="E853" s="218"/>
    </row>
    <row r="854" s="217" customFormat="1" ht="21.9" hidden="1" customHeight="1" spans="1:5">
      <c r="A854" s="242">
        <v>2130103</v>
      </c>
      <c r="B854" s="233" t="s">
        <v>153</v>
      </c>
      <c r="C854" s="227"/>
      <c r="E854" s="218"/>
    </row>
    <row r="855" s="217" customFormat="1" ht="21.9" customHeight="1" spans="1:5">
      <c r="A855" s="242">
        <v>2130104</v>
      </c>
      <c r="B855" s="232" t="s">
        <v>160</v>
      </c>
      <c r="C855" s="227">
        <v>5246.910096</v>
      </c>
      <c r="E855" s="218"/>
    </row>
    <row r="856" s="217" customFormat="1" ht="21.9" hidden="1" customHeight="1" spans="1:5">
      <c r="A856" s="242">
        <v>2130105</v>
      </c>
      <c r="B856" s="233" t="s">
        <v>785</v>
      </c>
      <c r="C856" s="227"/>
      <c r="E856" s="218"/>
    </row>
    <row r="857" s="217" customFormat="1" ht="21.9" customHeight="1" spans="1:5">
      <c r="A857" s="242">
        <v>2130106</v>
      </c>
      <c r="B857" s="232" t="s">
        <v>786</v>
      </c>
      <c r="C857" s="227">
        <v>522.79</v>
      </c>
      <c r="E857" s="218"/>
    </row>
    <row r="858" s="217" customFormat="1" ht="21.9" customHeight="1" spans="1:5">
      <c r="A858" s="242">
        <v>2130108</v>
      </c>
      <c r="B858" s="232" t="s">
        <v>787</v>
      </c>
      <c r="C858" s="227">
        <v>920.51025</v>
      </c>
      <c r="E858" s="218"/>
    </row>
    <row r="859" s="217" customFormat="1" ht="21.9" customHeight="1" spans="1:5">
      <c r="A859" s="242">
        <v>2130109</v>
      </c>
      <c r="B859" s="232" t="s">
        <v>788</v>
      </c>
      <c r="C859" s="227">
        <v>135.862</v>
      </c>
      <c r="E859" s="218"/>
    </row>
    <row r="860" s="217" customFormat="1" ht="21.9" customHeight="1" spans="1:5">
      <c r="A860" s="242">
        <v>2130110</v>
      </c>
      <c r="B860" s="232" t="s">
        <v>789</v>
      </c>
      <c r="C860" s="227">
        <v>15</v>
      </c>
      <c r="E860" s="218"/>
    </row>
    <row r="861" s="217" customFormat="1" ht="21.9" customHeight="1" spans="1:5">
      <c r="A861" s="242">
        <v>2130111</v>
      </c>
      <c r="B861" s="232" t="s">
        <v>790</v>
      </c>
      <c r="C861" s="227">
        <v>13</v>
      </c>
      <c r="E861" s="218"/>
    </row>
    <row r="862" s="217" customFormat="1" ht="21.9" customHeight="1" spans="1:5">
      <c r="A862" s="242">
        <v>2130112</v>
      </c>
      <c r="B862" s="232" t="s">
        <v>791</v>
      </c>
      <c r="C862" s="227">
        <v>1133.67546</v>
      </c>
      <c r="E862" s="218"/>
    </row>
    <row r="863" s="217" customFormat="1" ht="21.9" hidden="1" customHeight="1" spans="1:5">
      <c r="A863" s="242">
        <v>2130114</v>
      </c>
      <c r="B863" s="233" t="s">
        <v>792</v>
      </c>
      <c r="C863" s="227"/>
      <c r="E863" s="218"/>
    </row>
    <row r="864" s="217" customFormat="1" ht="21.9" hidden="1" customHeight="1" spans="1:5">
      <c r="A864" s="242">
        <v>2130119</v>
      </c>
      <c r="B864" s="233" t="s">
        <v>793</v>
      </c>
      <c r="C864" s="227"/>
      <c r="E864" s="218"/>
    </row>
    <row r="865" s="217" customFormat="1" ht="21.9" hidden="1" customHeight="1" spans="1:5">
      <c r="A865" s="242">
        <v>2130120</v>
      </c>
      <c r="B865" s="233" t="s">
        <v>794</v>
      </c>
      <c r="C865" s="227"/>
      <c r="E865" s="218"/>
    </row>
    <row r="866" s="217" customFormat="1" ht="21.9" hidden="1" customHeight="1" spans="1:5">
      <c r="A866" s="242">
        <v>2130121</v>
      </c>
      <c r="B866" s="233" t="s">
        <v>795</v>
      </c>
      <c r="C866" s="227"/>
      <c r="E866" s="218"/>
    </row>
    <row r="867" s="217" customFormat="1" ht="21.9" customHeight="1" spans="1:5">
      <c r="A867" s="242">
        <v>2130122</v>
      </c>
      <c r="B867" s="232" t="s">
        <v>796</v>
      </c>
      <c r="C867" s="227">
        <v>10528.394</v>
      </c>
      <c r="E867" s="218"/>
    </row>
    <row r="868" s="217" customFormat="1" ht="21.9" customHeight="1" spans="1:5">
      <c r="A868" s="242">
        <v>2130124</v>
      </c>
      <c r="B868" s="232" t="s">
        <v>797</v>
      </c>
      <c r="C868" s="227">
        <v>151</v>
      </c>
      <c r="E868" s="218"/>
    </row>
    <row r="869" s="217" customFormat="1" ht="21.9" customHeight="1" spans="1:5">
      <c r="A869" s="242">
        <v>2130125</v>
      </c>
      <c r="B869" s="232" t="s">
        <v>798</v>
      </c>
      <c r="C869" s="227">
        <v>34</v>
      </c>
      <c r="E869" s="218"/>
    </row>
    <row r="870" s="217" customFormat="1" ht="21.9" hidden="1" customHeight="1" spans="1:5">
      <c r="A870" s="242">
        <v>2130126</v>
      </c>
      <c r="B870" s="233" t="s">
        <v>799</v>
      </c>
      <c r="C870" s="227"/>
      <c r="E870" s="218"/>
    </row>
    <row r="871" s="217" customFormat="1" ht="21.9" customHeight="1" spans="1:5">
      <c r="A871" s="242">
        <v>2130135</v>
      </c>
      <c r="B871" s="232" t="s">
        <v>800</v>
      </c>
      <c r="C871" s="227">
        <v>2061.3502</v>
      </c>
      <c r="E871" s="218"/>
    </row>
    <row r="872" s="217" customFormat="1" ht="21.9" hidden="1" customHeight="1" spans="1:5">
      <c r="A872" s="242">
        <v>2130142</v>
      </c>
      <c r="B872" s="233" t="s">
        <v>801</v>
      </c>
      <c r="C872" s="227"/>
      <c r="E872" s="218"/>
    </row>
    <row r="873" s="217" customFormat="1" ht="21.9" customHeight="1" spans="1:5">
      <c r="A873" s="242">
        <v>2130148</v>
      </c>
      <c r="B873" s="232" t="s">
        <v>802</v>
      </c>
      <c r="C873" s="227">
        <v>824</v>
      </c>
      <c r="E873" s="218"/>
    </row>
    <row r="874" s="217" customFormat="1" ht="21.9" hidden="1" customHeight="1" spans="1:5">
      <c r="A874" s="242">
        <v>2130152</v>
      </c>
      <c r="B874" s="233" t="s">
        <v>803</v>
      </c>
      <c r="C874" s="227"/>
      <c r="E874" s="218"/>
    </row>
    <row r="875" s="217" customFormat="1" ht="21.9" customHeight="1" spans="1:5">
      <c r="A875" s="242">
        <v>2130153</v>
      </c>
      <c r="B875" s="232" t="s">
        <v>804</v>
      </c>
      <c r="C875" s="227">
        <v>3261.5</v>
      </c>
      <c r="E875" s="218"/>
    </row>
    <row r="876" s="217" customFormat="1" ht="21.9" customHeight="1" spans="1:5">
      <c r="A876" s="242">
        <v>2130199</v>
      </c>
      <c r="B876" s="232" t="s">
        <v>805</v>
      </c>
      <c r="C876" s="227">
        <v>8271</v>
      </c>
      <c r="E876" s="218"/>
    </row>
    <row r="877" s="217" customFormat="1" ht="21.9" customHeight="1" spans="1:3">
      <c r="A877" s="243">
        <v>21302</v>
      </c>
      <c r="B877" s="229" t="s">
        <v>806</v>
      </c>
      <c r="C877" s="227">
        <v>10873.583371</v>
      </c>
    </row>
    <row r="878" s="217" customFormat="1" ht="21.9" customHeight="1" spans="1:5">
      <c r="A878" s="242">
        <v>2130201</v>
      </c>
      <c r="B878" s="232" t="s">
        <v>151</v>
      </c>
      <c r="C878" s="227">
        <v>638.501901</v>
      </c>
      <c r="E878" s="218"/>
    </row>
    <row r="879" s="217" customFormat="1" ht="21.9" hidden="1" customHeight="1" spans="1:5">
      <c r="A879" s="242">
        <v>2130202</v>
      </c>
      <c r="B879" s="233" t="s">
        <v>152</v>
      </c>
      <c r="C879" s="227"/>
      <c r="E879" s="218"/>
    </row>
    <row r="880" s="217" customFormat="1" ht="21.9" hidden="1" customHeight="1" spans="1:5">
      <c r="A880" s="242">
        <v>2130203</v>
      </c>
      <c r="B880" s="233" t="s">
        <v>153</v>
      </c>
      <c r="C880" s="227"/>
      <c r="E880" s="218"/>
    </row>
    <row r="881" s="217" customFormat="1" ht="21.9" customHeight="1" spans="1:5">
      <c r="A881" s="242">
        <v>2130204</v>
      </c>
      <c r="B881" s="232" t="s">
        <v>807</v>
      </c>
      <c r="C881" s="227">
        <v>757.13775</v>
      </c>
      <c r="E881" s="218"/>
    </row>
    <row r="882" s="217" customFormat="1" ht="21.9" customHeight="1" spans="1:5">
      <c r="A882" s="242">
        <v>2130205</v>
      </c>
      <c r="B882" s="232" t="s">
        <v>808</v>
      </c>
      <c r="C882" s="227">
        <v>5777.696413</v>
      </c>
      <c r="E882" s="218"/>
    </row>
    <row r="883" s="217" customFormat="1" ht="21.9" hidden="1" customHeight="1" spans="1:5">
      <c r="A883" s="242">
        <v>2130206</v>
      </c>
      <c r="B883" s="233" t="s">
        <v>809</v>
      </c>
      <c r="C883" s="227"/>
      <c r="E883" s="218"/>
    </row>
    <row r="884" s="217" customFormat="1" ht="21.9" customHeight="1" spans="1:5">
      <c r="A884" s="242">
        <v>2130207</v>
      </c>
      <c r="B884" s="232" t="s">
        <v>810</v>
      </c>
      <c r="C884" s="227">
        <v>36</v>
      </c>
      <c r="E884" s="218"/>
    </row>
    <row r="885" s="217" customFormat="1" ht="21.9" customHeight="1" spans="1:5">
      <c r="A885" s="242">
        <v>2130209</v>
      </c>
      <c r="B885" s="232" t="s">
        <v>811</v>
      </c>
      <c r="C885" s="227">
        <v>686.72</v>
      </c>
      <c r="E885" s="218"/>
    </row>
    <row r="886" s="217" customFormat="1" ht="21.9" hidden="1" customHeight="1" spans="1:5">
      <c r="A886" s="242">
        <v>2130210</v>
      </c>
      <c r="B886" s="233" t="s">
        <v>812</v>
      </c>
      <c r="C886" s="227"/>
      <c r="E886" s="218"/>
    </row>
    <row r="887" s="217" customFormat="1" ht="21.9" customHeight="1" spans="1:5">
      <c r="A887" s="242">
        <v>2130211</v>
      </c>
      <c r="B887" s="232" t="s">
        <v>813</v>
      </c>
      <c r="C887" s="227">
        <v>359</v>
      </c>
      <c r="E887" s="218"/>
    </row>
    <row r="888" s="217" customFormat="1" ht="21.9" customHeight="1" spans="1:5">
      <c r="A888" s="242">
        <v>2130212</v>
      </c>
      <c r="B888" s="232" t="s">
        <v>814</v>
      </c>
      <c r="C888" s="227">
        <v>102</v>
      </c>
      <c r="E888" s="218"/>
    </row>
    <row r="889" s="217" customFormat="1" ht="21.9" hidden="1" customHeight="1" spans="1:5">
      <c r="A889" s="242">
        <v>2130213</v>
      </c>
      <c r="B889" s="233" t="s">
        <v>815</v>
      </c>
      <c r="C889" s="227"/>
      <c r="E889" s="218"/>
    </row>
    <row r="890" s="217" customFormat="1" ht="21.9" hidden="1" customHeight="1" spans="1:5">
      <c r="A890" s="242">
        <v>2130217</v>
      </c>
      <c r="B890" s="233" t="s">
        <v>816</v>
      </c>
      <c r="C890" s="227"/>
      <c r="E890" s="218"/>
    </row>
    <row r="891" s="217" customFormat="1" ht="21.9" hidden="1" customHeight="1" spans="1:5">
      <c r="A891" s="242">
        <v>2130220</v>
      </c>
      <c r="B891" s="233" t="s">
        <v>817</v>
      </c>
      <c r="C891" s="227"/>
      <c r="E891" s="218"/>
    </row>
    <row r="892" s="217" customFormat="1" ht="21.9" hidden="1" customHeight="1" spans="1:5">
      <c r="A892" s="242">
        <v>2130221</v>
      </c>
      <c r="B892" s="233" t="s">
        <v>818</v>
      </c>
      <c r="C892" s="227"/>
      <c r="E892" s="218"/>
    </row>
    <row r="893" s="217" customFormat="1" ht="21.9" hidden="1" customHeight="1" spans="1:5">
      <c r="A893" s="242">
        <v>2130223</v>
      </c>
      <c r="B893" s="233" t="s">
        <v>819</v>
      </c>
      <c r="C893" s="227"/>
      <c r="E893" s="218"/>
    </row>
    <row r="894" s="217" customFormat="1" ht="21.9" customHeight="1" spans="1:5">
      <c r="A894" s="242">
        <v>2130226</v>
      </c>
      <c r="B894" s="232" t="s">
        <v>820</v>
      </c>
      <c r="C894" s="227">
        <v>205</v>
      </c>
      <c r="E894" s="218"/>
    </row>
    <row r="895" s="217" customFormat="1" ht="21.9" hidden="1" customHeight="1" spans="1:5">
      <c r="A895" s="242">
        <v>2130227</v>
      </c>
      <c r="B895" s="233" t="s">
        <v>821</v>
      </c>
      <c r="C895" s="227"/>
      <c r="E895" s="218"/>
    </row>
    <row r="896" s="217" customFormat="1" ht="21.9" hidden="1" customHeight="1" spans="1:5">
      <c r="A896" s="242">
        <v>2130232</v>
      </c>
      <c r="B896" s="233" t="s">
        <v>822</v>
      </c>
      <c r="C896" s="227"/>
      <c r="E896" s="218"/>
    </row>
    <row r="897" s="217" customFormat="1" ht="21.9" customHeight="1" spans="1:5">
      <c r="A897" s="242">
        <v>2130234</v>
      </c>
      <c r="B897" s="232" t="s">
        <v>823</v>
      </c>
      <c r="C897" s="227">
        <v>1003.867307</v>
      </c>
      <c r="E897" s="218"/>
    </row>
    <row r="898" s="217" customFormat="1" ht="21.9" hidden="1" customHeight="1" spans="1:5">
      <c r="A898" s="242">
        <v>2130235</v>
      </c>
      <c r="B898" s="233" t="s">
        <v>824</v>
      </c>
      <c r="C898" s="227"/>
      <c r="E898" s="218"/>
    </row>
    <row r="899" s="217" customFormat="1" ht="21.9" hidden="1" customHeight="1" spans="1:5">
      <c r="A899" s="242">
        <v>2130236</v>
      </c>
      <c r="B899" s="233" t="s">
        <v>825</v>
      </c>
      <c r="C899" s="227"/>
      <c r="E899" s="218"/>
    </row>
    <row r="900" s="217" customFormat="1" ht="21.9" hidden="1" customHeight="1" spans="1:5">
      <c r="A900" s="242">
        <v>2130237</v>
      </c>
      <c r="B900" s="233" t="s">
        <v>791</v>
      </c>
      <c r="C900" s="227"/>
      <c r="E900" s="218"/>
    </row>
    <row r="901" s="217" customFormat="1" ht="21.9" customHeight="1" spans="1:5">
      <c r="A901" s="242">
        <v>2130299</v>
      </c>
      <c r="B901" s="232" t="s">
        <v>826</v>
      </c>
      <c r="C901" s="227">
        <v>1307.66</v>
      </c>
      <c r="E901" s="218"/>
    </row>
    <row r="902" s="217" customFormat="1" ht="21.9" customHeight="1" spans="1:3">
      <c r="A902" s="243">
        <v>21303</v>
      </c>
      <c r="B902" s="229" t="s">
        <v>827</v>
      </c>
      <c r="C902" s="227">
        <v>22170.117431</v>
      </c>
    </row>
    <row r="903" s="217" customFormat="1" ht="21.9" customHeight="1" spans="1:5">
      <c r="A903" s="242">
        <v>2130301</v>
      </c>
      <c r="B903" s="232" t="s">
        <v>151</v>
      </c>
      <c r="C903" s="227">
        <v>831.052737</v>
      </c>
      <c r="E903" s="218"/>
    </row>
    <row r="904" s="217" customFormat="1" ht="21.9" hidden="1" customHeight="1" spans="1:5">
      <c r="A904" s="242">
        <v>2130302</v>
      </c>
      <c r="B904" s="233" t="s">
        <v>152</v>
      </c>
      <c r="C904" s="227"/>
      <c r="E904" s="218"/>
    </row>
    <row r="905" s="217" customFormat="1" ht="21.9" hidden="1" customHeight="1" spans="1:5">
      <c r="A905" s="242">
        <v>2130303</v>
      </c>
      <c r="B905" s="233" t="s">
        <v>153</v>
      </c>
      <c r="C905" s="227"/>
      <c r="E905" s="218"/>
    </row>
    <row r="906" s="217" customFormat="1" ht="21.9" hidden="1" customHeight="1" spans="1:5">
      <c r="A906" s="242">
        <v>2130304</v>
      </c>
      <c r="B906" s="233" t="s">
        <v>828</v>
      </c>
      <c r="C906" s="227"/>
      <c r="E906" s="218"/>
    </row>
    <row r="907" s="217" customFormat="1" ht="21.9" customHeight="1" spans="1:5">
      <c r="A907" s="242">
        <v>2130305</v>
      </c>
      <c r="B907" s="232" t="s">
        <v>829</v>
      </c>
      <c r="C907" s="227">
        <v>3730.42286</v>
      </c>
      <c r="E907" s="218"/>
    </row>
    <row r="908" s="217" customFormat="1" ht="21.9" customHeight="1" spans="1:5">
      <c r="A908" s="242">
        <v>2130306</v>
      </c>
      <c r="B908" s="232" t="s">
        <v>830</v>
      </c>
      <c r="C908" s="227">
        <v>9186.05697</v>
      </c>
      <c r="E908" s="218"/>
    </row>
    <row r="909" s="217" customFormat="1" ht="21.9" hidden="1" customHeight="1" spans="1:5">
      <c r="A909" s="242">
        <v>2130307</v>
      </c>
      <c r="B909" s="233" t="s">
        <v>831</v>
      </c>
      <c r="C909" s="227"/>
      <c r="E909" s="218"/>
    </row>
    <row r="910" s="217" customFormat="1" ht="21.9" hidden="1" customHeight="1" spans="1:5">
      <c r="A910" s="242">
        <v>2130308</v>
      </c>
      <c r="B910" s="233" t="s">
        <v>832</v>
      </c>
      <c r="C910" s="227"/>
      <c r="E910" s="218"/>
    </row>
    <row r="911" s="217" customFormat="1" ht="21.9" hidden="1" customHeight="1" spans="1:5">
      <c r="A911" s="242">
        <v>2130309</v>
      </c>
      <c r="B911" s="233" t="s">
        <v>833</v>
      </c>
      <c r="C911" s="227"/>
      <c r="E911" s="218"/>
    </row>
    <row r="912" s="217" customFormat="1" ht="21.9" customHeight="1" spans="1:5">
      <c r="A912" s="242">
        <v>2130310</v>
      </c>
      <c r="B912" s="232" t="s">
        <v>834</v>
      </c>
      <c r="C912" s="227">
        <v>1890.025121</v>
      </c>
      <c r="E912" s="218"/>
    </row>
    <row r="913" s="217" customFormat="1" ht="21.9" customHeight="1" spans="1:5">
      <c r="A913" s="242">
        <v>2130311</v>
      </c>
      <c r="B913" s="232" t="s">
        <v>835</v>
      </c>
      <c r="C913" s="227">
        <v>60</v>
      </c>
      <c r="E913" s="218"/>
    </row>
    <row r="914" s="217" customFormat="1" ht="21.9" hidden="1" customHeight="1" spans="1:5">
      <c r="A914" s="242">
        <v>2130312</v>
      </c>
      <c r="B914" s="233" t="s">
        <v>836</v>
      </c>
      <c r="C914" s="227"/>
      <c r="E914" s="218"/>
    </row>
    <row r="915" s="217" customFormat="1" ht="21.9" customHeight="1" spans="1:5">
      <c r="A915" s="242">
        <v>2130313</v>
      </c>
      <c r="B915" s="232" t="s">
        <v>837</v>
      </c>
      <c r="C915" s="227">
        <v>58.03</v>
      </c>
      <c r="E915" s="218"/>
    </row>
    <row r="916" s="217" customFormat="1" ht="21.9" customHeight="1" spans="1:5">
      <c r="A916" s="242">
        <v>2130314</v>
      </c>
      <c r="B916" s="232" t="s">
        <v>838</v>
      </c>
      <c r="C916" s="227">
        <v>106.515365</v>
      </c>
      <c r="E916" s="218"/>
    </row>
    <row r="917" s="217" customFormat="1" ht="21.9" customHeight="1" spans="1:5">
      <c r="A917" s="242">
        <v>2130315</v>
      </c>
      <c r="B917" s="232" t="s">
        <v>839</v>
      </c>
      <c r="C917" s="227">
        <v>2228.139341</v>
      </c>
      <c r="E917" s="218"/>
    </row>
    <row r="918" s="217" customFormat="1" ht="21.9" customHeight="1" spans="1:5">
      <c r="A918" s="242">
        <v>2130316</v>
      </c>
      <c r="B918" s="232" t="s">
        <v>840</v>
      </c>
      <c r="C918" s="227">
        <v>33.35075</v>
      </c>
      <c r="E918" s="218"/>
    </row>
    <row r="919" s="217" customFormat="1" ht="21.9" hidden="1" customHeight="1" spans="1:5">
      <c r="A919" s="242">
        <v>2130317</v>
      </c>
      <c r="B919" s="233" t="s">
        <v>841</v>
      </c>
      <c r="C919" s="227"/>
      <c r="E919" s="218"/>
    </row>
    <row r="920" s="217" customFormat="1" ht="21.9" hidden="1" customHeight="1" spans="1:5">
      <c r="A920" s="242">
        <v>2130318</v>
      </c>
      <c r="B920" s="233" t="s">
        <v>842</v>
      </c>
      <c r="C920" s="227"/>
      <c r="E920" s="218"/>
    </row>
    <row r="921" s="217" customFormat="1" ht="21.9" hidden="1" customHeight="1" spans="1:5">
      <c r="A921" s="242">
        <v>2130319</v>
      </c>
      <c r="B921" s="233" t="s">
        <v>843</v>
      </c>
      <c r="C921" s="227"/>
      <c r="E921" s="218"/>
    </row>
    <row r="922" s="217" customFormat="1" ht="21.9" customHeight="1" spans="1:5">
      <c r="A922" s="242">
        <v>2130321</v>
      </c>
      <c r="B922" s="232" t="s">
        <v>844</v>
      </c>
      <c r="C922" s="227">
        <v>3957.524287</v>
      </c>
      <c r="E922" s="218"/>
    </row>
    <row r="923" s="217" customFormat="1" ht="21.9" hidden="1" customHeight="1" spans="1:5">
      <c r="A923" s="242">
        <v>2130322</v>
      </c>
      <c r="B923" s="233" t="s">
        <v>845</v>
      </c>
      <c r="C923" s="227"/>
      <c r="E923" s="218"/>
    </row>
    <row r="924" s="217" customFormat="1" ht="21.9" hidden="1" customHeight="1" spans="1:5">
      <c r="A924" s="242">
        <v>2130333</v>
      </c>
      <c r="B924" s="233" t="s">
        <v>819</v>
      </c>
      <c r="C924" s="227"/>
      <c r="E924" s="218"/>
    </row>
    <row r="925" s="217" customFormat="1" ht="21.9" hidden="1" customHeight="1" spans="1:5">
      <c r="A925" s="242">
        <v>2130334</v>
      </c>
      <c r="B925" s="233" t="s">
        <v>846</v>
      </c>
      <c r="C925" s="227"/>
      <c r="E925" s="218"/>
    </row>
    <row r="926" s="217" customFormat="1" ht="21.9" hidden="1" customHeight="1" spans="1:5">
      <c r="A926" s="242">
        <v>2130335</v>
      </c>
      <c r="B926" s="233" t="s">
        <v>847</v>
      </c>
      <c r="C926" s="227"/>
      <c r="E926" s="218"/>
    </row>
    <row r="927" s="217" customFormat="1" ht="21.9" hidden="1" customHeight="1" spans="1:5">
      <c r="A927" s="242">
        <v>2130336</v>
      </c>
      <c r="B927" s="233" t="s">
        <v>848</v>
      </c>
      <c r="C927" s="227"/>
      <c r="E927" s="218"/>
    </row>
    <row r="928" s="217" customFormat="1" ht="21.9" hidden="1" customHeight="1" spans="1:5">
      <c r="A928" s="242">
        <v>2130337</v>
      </c>
      <c r="B928" s="233" t="s">
        <v>849</v>
      </c>
      <c r="C928" s="227"/>
      <c r="E928" s="218"/>
    </row>
    <row r="929" s="217" customFormat="1" ht="21.9" customHeight="1" spans="1:5">
      <c r="A929" s="242">
        <v>2130399</v>
      </c>
      <c r="B929" s="232" t="s">
        <v>850</v>
      </c>
      <c r="C929" s="227">
        <v>89</v>
      </c>
      <c r="E929" s="218"/>
    </row>
    <row r="930" s="217" customFormat="1" ht="21.9" customHeight="1" spans="1:3">
      <c r="A930" s="243">
        <v>21305</v>
      </c>
      <c r="B930" s="229" t="s">
        <v>851</v>
      </c>
      <c r="C930" s="227">
        <v>16927.160566</v>
      </c>
    </row>
    <row r="931" s="217" customFormat="1" ht="21.9" hidden="1" customHeight="1" spans="1:5">
      <c r="A931" s="242">
        <v>2130501</v>
      </c>
      <c r="B931" s="233" t="s">
        <v>151</v>
      </c>
      <c r="C931" s="227"/>
      <c r="E931" s="218"/>
    </row>
    <row r="932" s="217" customFormat="1" ht="21.9" hidden="1" customHeight="1" spans="1:5">
      <c r="A932" s="242">
        <v>2130502</v>
      </c>
      <c r="B932" s="233" t="s">
        <v>152</v>
      </c>
      <c r="C932" s="227"/>
      <c r="E932" s="218"/>
    </row>
    <row r="933" s="217" customFormat="1" ht="21.9" hidden="1" customHeight="1" spans="1:5">
      <c r="A933" s="242">
        <v>2130503</v>
      </c>
      <c r="B933" s="233" t="s">
        <v>153</v>
      </c>
      <c r="C933" s="227"/>
      <c r="E933" s="218"/>
    </row>
    <row r="934" s="217" customFormat="1" ht="21.9" customHeight="1" spans="1:5">
      <c r="A934" s="242">
        <v>2130504</v>
      </c>
      <c r="B934" s="232" t="s">
        <v>852</v>
      </c>
      <c r="C934" s="227">
        <v>654.4</v>
      </c>
      <c r="E934" s="218"/>
    </row>
    <row r="935" s="217" customFormat="1" ht="21.9" customHeight="1" spans="1:5">
      <c r="A935" s="242">
        <v>2130505</v>
      </c>
      <c r="B935" s="232" t="s">
        <v>853</v>
      </c>
      <c r="C935" s="227">
        <v>424.764239</v>
      </c>
      <c r="E935" s="218"/>
    </row>
    <row r="936" s="217" customFormat="1" ht="21.9" hidden="1" customHeight="1" spans="1:5">
      <c r="A936" s="242">
        <v>2130506</v>
      </c>
      <c r="B936" s="233" t="s">
        <v>854</v>
      </c>
      <c r="C936" s="227"/>
      <c r="E936" s="218"/>
    </row>
    <row r="937" s="217" customFormat="1" ht="21.9" hidden="1" customHeight="1" spans="1:5">
      <c r="A937" s="242">
        <v>2130507</v>
      </c>
      <c r="B937" s="233" t="s">
        <v>855</v>
      </c>
      <c r="C937" s="227"/>
      <c r="E937" s="218"/>
    </row>
    <row r="938" s="217" customFormat="1" ht="21.9" hidden="1" customHeight="1" spans="1:5">
      <c r="A938" s="242">
        <v>2130508</v>
      </c>
      <c r="B938" s="233" t="s">
        <v>856</v>
      </c>
      <c r="C938" s="227"/>
      <c r="E938" s="218"/>
    </row>
    <row r="939" s="217" customFormat="1" ht="21.9" hidden="1" customHeight="1" spans="1:5">
      <c r="A939" s="242">
        <v>2130550</v>
      </c>
      <c r="B939" s="233" t="s">
        <v>857</v>
      </c>
      <c r="C939" s="227"/>
      <c r="E939" s="218"/>
    </row>
    <row r="940" s="217" customFormat="1" ht="21.9" customHeight="1" spans="1:5">
      <c r="A940" s="242">
        <v>2130599</v>
      </c>
      <c r="B940" s="232" t="s">
        <v>858</v>
      </c>
      <c r="C940" s="227">
        <v>15847.996327</v>
      </c>
      <c r="E940" s="218"/>
    </row>
    <row r="941" s="217" customFormat="1" ht="21.9" customHeight="1" spans="1:3">
      <c r="A941" s="243">
        <v>21307</v>
      </c>
      <c r="B941" s="229" t="s">
        <v>859</v>
      </c>
      <c r="C941" s="227">
        <v>7043</v>
      </c>
    </row>
    <row r="942" s="217" customFormat="1" ht="21.9" customHeight="1" spans="1:5">
      <c r="A942" s="242">
        <v>2130701</v>
      </c>
      <c r="B942" s="232" t="s">
        <v>860</v>
      </c>
      <c r="C942" s="227">
        <v>7043</v>
      </c>
      <c r="E942" s="218"/>
    </row>
    <row r="943" s="217" customFormat="1" ht="21.9" hidden="1" customHeight="1" spans="1:5">
      <c r="A943" s="242">
        <v>2130704</v>
      </c>
      <c r="B943" s="233" t="s">
        <v>861</v>
      </c>
      <c r="C943" s="227"/>
      <c r="E943" s="218"/>
    </row>
    <row r="944" s="217" customFormat="1" ht="21.9" hidden="1" customHeight="1" spans="1:5">
      <c r="A944" s="242">
        <v>2130705</v>
      </c>
      <c r="B944" s="233" t="s">
        <v>862</v>
      </c>
      <c r="C944" s="227"/>
      <c r="E944" s="218"/>
    </row>
    <row r="945" s="217" customFormat="1" ht="21.9" hidden="1" customHeight="1" spans="1:5">
      <c r="A945" s="242">
        <v>2130706</v>
      </c>
      <c r="B945" s="233" t="s">
        <v>863</v>
      </c>
      <c r="C945" s="227"/>
      <c r="E945" s="218"/>
    </row>
    <row r="946" s="217" customFormat="1" ht="21.9" hidden="1" customHeight="1" spans="1:5">
      <c r="A946" s="242">
        <v>2130707</v>
      </c>
      <c r="B946" s="233" t="s">
        <v>864</v>
      </c>
      <c r="C946" s="227"/>
      <c r="E946" s="218"/>
    </row>
    <row r="947" s="217" customFormat="1" ht="21.9" hidden="1" customHeight="1" spans="1:5">
      <c r="A947" s="242">
        <v>2130799</v>
      </c>
      <c r="B947" s="233" t="s">
        <v>865</v>
      </c>
      <c r="C947" s="227"/>
      <c r="E947" s="218"/>
    </row>
    <row r="948" s="217" customFormat="1" ht="21.9" customHeight="1" spans="1:3">
      <c r="A948" s="243">
        <v>21308</v>
      </c>
      <c r="B948" s="229" t="s">
        <v>866</v>
      </c>
      <c r="C948" s="227">
        <v>7059.682886</v>
      </c>
    </row>
    <row r="949" s="217" customFormat="1" ht="21.9" hidden="1" customHeight="1" spans="1:5">
      <c r="A949" s="242">
        <v>2130801</v>
      </c>
      <c r="B949" s="233" t="s">
        <v>867</v>
      </c>
      <c r="C949" s="227"/>
      <c r="E949" s="218"/>
    </row>
    <row r="950" s="217" customFormat="1" ht="21.9" hidden="1" customHeight="1" spans="1:5">
      <c r="A950" s="242">
        <v>2130802</v>
      </c>
      <c r="B950" s="233" t="s">
        <v>868</v>
      </c>
      <c r="C950" s="227"/>
      <c r="E950" s="218"/>
    </row>
    <row r="951" s="217" customFormat="1" ht="21.9" customHeight="1" spans="1:5">
      <c r="A951" s="242">
        <v>2130803</v>
      </c>
      <c r="B951" s="232" t="s">
        <v>869</v>
      </c>
      <c r="C951" s="227">
        <v>3859.932504</v>
      </c>
      <c r="E951" s="218"/>
    </row>
    <row r="952" s="217" customFormat="1" ht="21.9" customHeight="1" spans="1:5">
      <c r="A952" s="242">
        <v>2130804</v>
      </c>
      <c r="B952" s="232" t="s">
        <v>870</v>
      </c>
      <c r="C952" s="227">
        <v>3199.750382</v>
      </c>
      <c r="E952" s="218"/>
    </row>
    <row r="953" s="217" customFormat="1" ht="21.9" hidden="1" customHeight="1" spans="1:5">
      <c r="A953" s="242">
        <v>2130805</v>
      </c>
      <c r="B953" s="233" t="s">
        <v>871</v>
      </c>
      <c r="C953" s="227"/>
      <c r="E953" s="218"/>
    </row>
    <row r="954" s="217" customFormat="1" ht="21.9" hidden="1" customHeight="1" spans="1:5">
      <c r="A954" s="242">
        <v>2130899</v>
      </c>
      <c r="B954" s="233" t="s">
        <v>872</v>
      </c>
      <c r="C954" s="227"/>
      <c r="E954" s="218"/>
    </row>
    <row r="955" s="217" customFormat="1" ht="21.9" hidden="1" customHeight="1" spans="1:3">
      <c r="A955" s="243">
        <v>21309</v>
      </c>
      <c r="B955" s="234" t="s">
        <v>873</v>
      </c>
      <c r="C955" s="227"/>
    </row>
    <row r="956" s="217" customFormat="1" ht="21.9" hidden="1" customHeight="1" spans="1:5">
      <c r="A956" s="242">
        <v>2130901</v>
      </c>
      <c r="B956" s="233" t="s">
        <v>874</v>
      </c>
      <c r="C956" s="227"/>
      <c r="E956" s="218"/>
    </row>
    <row r="957" s="217" customFormat="1" ht="21.9" hidden="1" customHeight="1" spans="1:5">
      <c r="A957" s="242">
        <v>2130999</v>
      </c>
      <c r="B957" s="233" t="s">
        <v>875</v>
      </c>
      <c r="C957" s="227"/>
      <c r="E957" s="218"/>
    </row>
    <row r="958" s="217" customFormat="1" ht="21.9" customHeight="1" spans="1:3">
      <c r="A958" s="243">
        <v>21399</v>
      </c>
      <c r="B958" s="229" t="s">
        <v>876</v>
      </c>
      <c r="C958" s="227">
        <v>200</v>
      </c>
    </row>
    <row r="959" s="217" customFormat="1" ht="21.9" hidden="1" customHeight="1" spans="1:5">
      <c r="A959" s="242">
        <v>2139901</v>
      </c>
      <c r="B959" s="233" t="s">
        <v>877</v>
      </c>
      <c r="C959" s="227"/>
      <c r="E959" s="218"/>
    </row>
    <row r="960" s="217" customFormat="1" ht="21.9" customHeight="1" spans="1:5">
      <c r="A960" s="242">
        <v>2139999</v>
      </c>
      <c r="B960" s="232" t="s">
        <v>878</v>
      </c>
      <c r="C960" s="227">
        <v>200</v>
      </c>
      <c r="E960" s="218"/>
    </row>
    <row r="961" s="217" customFormat="1" ht="21.9" customHeight="1" spans="1:3">
      <c r="A961" s="244">
        <v>214</v>
      </c>
      <c r="B961" s="229" t="s">
        <v>879</v>
      </c>
      <c r="C961" s="227">
        <v>45335.653757</v>
      </c>
    </row>
    <row r="962" s="217" customFormat="1" ht="21.9" customHeight="1" spans="1:3">
      <c r="A962" s="243">
        <v>21401</v>
      </c>
      <c r="B962" s="229" t="s">
        <v>880</v>
      </c>
      <c r="C962" s="227">
        <v>33638.419657</v>
      </c>
    </row>
    <row r="963" s="217" customFormat="1" ht="21.9" customHeight="1" spans="1:5">
      <c r="A963" s="242">
        <v>2140101</v>
      </c>
      <c r="B963" s="232" t="s">
        <v>151</v>
      </c>
      <c r="C963" s="227">
        <v>1353.647606</v>
      </c>
      <c r="E963" s="218"/>
    </row>
    <row r="964" s="217" customFormat="1" ht="21.9" customHeight="1" spans="1:5">
      <c r="A964" s="242">
        <v>2140102</v>
      </c>
      <c r="B964" s="232" t="s">
        <v>152</v>
      </c>
      <c r="C964" s="227">
        <v>45</v>
      </c>
      <c r="E964" s="218"/>
    </row>
    <row r="965" s="217" customFormat="1" ht="21.9" hidden="1" customHeight="1" spans="1:5">
      <c r="A965" s="242">
        <v>2140103</v>
      </c>
      <c r="B965" s="233" t="s">
        <v>153</v>
      </c>
      <c r="C965" s="227"/>
      <c r="E965" s="218"/>
    </row>
    <row r="966" s="217" customFormat="1" ht="21.9" customHeight="1" spans="1:5">
      <c r="A966" s="242">
        <v>2140104</v>
      </c>
      <c r="B966" s="232" t="s">
        <v>881</v>
      </c>
      <c r="C966" s="227">
        <v>24456</v>
      </c>
      <c r="E966" s="218"/>
    </row>
    <row r="967" s="217" customFormat="1" ht="21.9" customHeight="1" spans="1:5">
      <c r="A967" s="242">
        <v>2140106</v>
      </c>
      <c r="B967" s="232" t="s">
        <v>882</v>
      </c>
      <c r="C967" s="227">
        <v>5732.790718</v>
      </c>
      <c r="E967" s="218"/>
    </row>
    <row r="968" s="217" customFormat="1" ht="21.9" customHeight="1" spans="1:5">
      <c r="A968" s="242">
        <v>2140109</v>
      </c>
      <c r="B968" s="232" t="s">
        <v>883</v>
      </c>
      <c r="C968" s="227">
        <v>45</v>
      </c>
      <c r="E968" s="218"/>
    </row>
    <row r="969" s="217" customFormat="1" ht="21.9" customHeight="1" spans="1:5">
      <c r="A969" s="242">
        <v>2140110</v>
      </c>
      <c r="B969" s="232" t="s">
        <v>884</v>
      </c>
      <c r="C969" s="227">
        <v>620</v>
      </c>
      <c r="E969" s="218"/>
    </row>
    <row r="970" s="217" customFormat="1" ht="21.9" hidden="1" customHeight="1" spans="1:5">
      <c r="A970" s="242">
        <v>2140111</v>
      </c>
      <c r="B970" s="233" t="s">
        <v>885</v>
      </c>
      <c r="C970" s="227"/>
      <c r="E970" s="218"/>
    </row>
    <row r="971" s="217" customFormat="1" ht="21.9" customHeight="1" spans="1:5">
      <c r="A971" s="242">
        <v>2140112</v>
      </c>
      <c r="B971" s="232" t="s">
        <v>886</v>
      </c>
      <c r="C971" s="227">
        <v>1070.032333</v>
      </c>
      <c r="E971" s="218"/>
    </row>
    <row r="972" s="217" customFormat="1" ht="21.9" hidden="1" customHeight="1" spans="1:5">
      <c r="A972" s="242">
        <v>2140114</v>
      </c>
      <c r="B972" s="233" t="s">
        <v>887</v>
      </c>
      <c r="C972" s="227"/>
      <c r="E972" s="218"/>
    </row>
    <row r="973" s="217" customFormat="1" ht="21.9" hidden="1" customHeight="1" spans="1:5">
      <c r="A973" s="242">
        <v>2140122</v>
      </c>
      <c r="B973" s="233" t="s">
        <v>888</v>
      </c>
      <c r="C973" s="227"/>
      <c r="E973" s="218"/>
    </row>
    <row r="974" s="217" customFormat="1" ht="21.9" hidden="1" customHeight="1" spans="1:5">
      <c r="A974" s="242">
        <v>2140123</v>
      </c>
      <c r="B974" s="233" t="s">
        <v>889</v>
      </c>
      <c r="C974" s="227"/>
      <c r="E974" s="218"/>
    </row>
    <row r="975" s="217" customFormat="1" ht="21.9" hidden="1" customHeight="1" spans="1:5">
      <c r="A975" s="242">
        <v>2140127</v>
      </c>
      <c r="B975" s="233" t="s">
        <v>890</v>
      </c>
      <c r="C975" s="227"/>
      <c r="E975" s="218"/>
    </row>
    <row r="976" s="217" customFormat="1" ht="21.9" hidden="1" customHeight="1" spans="1:5">
      <c r="A976" s="242">
        <v>2140128</v>
      </c>
      <c r="B976" s="233" t="s">
        <v>891</v>
      </c>
      <c r="C976" s="227"/>
      <c r="E976" s="218"/>
    </row>
    <row r="977" s="217" customFormat="1" ht="21.9" hidden="1" customHeight="1" spans="1:5">
      <c r="A977" s="242">
        <v>2140129</v>
      </c>
      <c r="B977" s="233" t="s">
        <v>892</v>
      </c>
      <c r="C977" s="227"/>
      <c r="E977" s="218"/>
    </row>
    <row r="978" s="217" customFormat="1" ht="21.9" hidden="1" customHeight="1" spans="1:5">
      <c r="A978" s="242">
        <v>2140130</v>
      </c>
      <c r="B978" s="233" t="s">
        <v>893</v>
      </c>
      <c r="C978" s="227"/>
      <c r="E978" s="218"/>
    </row>
    <row r="979" s="217" customFormat="1" ht="21.9" hidden="1" customHeight="1" spans="1:5">
      <c r="A979" s="242">
        <v>2140131</v>
      </c>
      <c r="B979" s="233" t="s">
        <v>894</v>
      </c>
      <c r="C979" s="227"/>
      <c r="E979" s="218"/>
    </row>
    <row r="980" s="217" customFormat="1" ht="21.9" hidden="1" customHeight="1" spans="1:5">
      <c r="A980" s="242">
        <v>2140133</v>
      </c>
      <c r="B980" s="233" t="s">
        <v>895</v>
      </c>
      <c r="C980" s="227"/>
      <c r="E980" s="218"/>
    </row>
    <row r="981" s="217" customFormat="1" ht="21.9" customHeight="1" spans="1:5">
      <c r="A981" s="242">
        <v>2140136</v>
      </c>
      <c r="B981" s="232" t="s">
        <v>896</v>
      </c>
      <c r="C981" s="227">
        <v>89.067</v>
      </c>
      <c r="E981" s="218"/>
    </row>
    <row r="982" s="217" customFormat="1" ht="21.9" hidden="1" customHeight="1" spans="1:5">
      <c r="A982" s="242">
        <v>2140138</v>
      </c>
      <c r="B982" s="233" t="s">
        <v>897</v>
      </c>
      <c r="C982" s="227"/>
      <c r="E982" s="218"/>
    </row>
    <row r="983" s="217" customFormat="1" ht="21.9" hidden="1" customHeight="1" spans="1:5">
      <c r="A983" s="242">
        <v>2140139</v>
      </c>
      <c r="B983" s="233" t="s">
        <v>898</v>
      </c>
      <c r="C983" s="227"/>
      <c r="E983" s="218"/>
    </row>
    <row r="984" s="217" customFormat="1" ht="21.9" customHeight="1" spans="1:5">
      <c r="A984" s="242">
        <v>2140199</v>
      </c>
      <c r="B984" s="232" t="s">
        <v>899</v>
      </c>
      <c r="C984" s="227">
        <v>226.882</v>
      </c>
      <c r="E984" s="218"/>
    </row>
    <row r="985" s="217" customFormat="1" ht="21.9" hidden="1" customHeight="1" spans="1:3">
      <c r="A985" s="243">
        <v>21402</v>
      </c>
      <c r="B985" s="234" t="s">
        <v>900</v>
      </c>
      <c r="C985" s="227"/>
    </row>
    <row r="986" s="217" customFormat="1" ht="21.9" hidden="1" customHeight="1" spans="1:5">
      <c r="A986" s="242">
        <v>2140201</v>
      </c>
      <c r="B986" s="233" t="s">
        <v>151</v>
      </c>
      <c r="C986" s="227"/>
      <c r="E986" s="218"/>
    </row>
    <row r="987" s="217" customFormat="1" ht="21.9" hidden="1" customHeight="1" spans="1:5">
      <c r="A987" s="242">
        <v>2140202</v>
      </c>
      <c r="B987" s="233" t="s">
        <v>152</v>
      </c>
      <c r="C987" s="227"/>
      <c r="E987" s="218"/>
    </row>
    <row r="988" s="217" customFormat="1" ht="21.9" hidden="1" customHeight="1" spans="1:5">
      <c r="A988" s="242">
        <v>2140203</v>
      </c>
      <c r="B988" s="233" t="s">
        <v>153</v>
      </c>
      <c r="C988" s="227"/>
      <c r="E988" s="218"/>
    </row>
    <row r="989" s="217" customFormat="1" ht="21.9" hidden="1" customHeight="1" spans="1:5">
      <c r="A989" s="242">
        <v>2140204</v>
      </c>
      <c r="B989" s="233" t="s">
        <v>901</v>
      </c>
      <c r="C989" s="227"/>
      <c r="E989" s="218"/>
    </row>
    <row r="990" s="217" customFormat="1" ht="21.9" hidden="1" customHeight="1" spans="1:5">
      <c r="A990" s="242">
        <v>2140205</v>
      </c>
      <c r="B990" s="233" t="s">
        <v>902</v>
      </c>
      <c r="C990" s="227"/>
      <c r="E990" s="218"/>
    </row>
    <row r="991" s="217" customFormat="1" ht="21.9" hidden="1" customHeight="1" spans="1:5">
      <c r="A991" s="242">
        <v>2140206</v>
      </c>
      <c r="B991" s="233" t="s">
        <v>903</v>
      </c>
      <c r="C991" s="227"/>
      <c r="E991" s="218"/>
    </row>
    <row r="992" s="217" customFormat="1" ht="21.9" hidden="1" customHeight="1" spans="1:5">
      <c r="A992" s="242">
        <v>2140207</v>
      </c>
      <c r="B992" s="233" t="s">
        <v>904</v>
      </c>
      <c r="C992" s="227"/>
      <c r="E992" s="218"/>
    </row>
    <row r="993" s="217" customFormat="1" ht="21.9" hidden="1" customHeight="1" spans="1:5">
      <c r="A993" s="242">
        <v>2140208</v>
      </c>
      <c r="B993" s="233" t="s">
        <v>905</v>
      </c>
      <c r="C993" s="227"/>
      <c r="E993" s="218"/>
    </row>
    <row r="994" s="217" customFormat="1" ht="21.9" hidden="1" customHeight="1" spans="1:5">
      <c r="A994" s="242">
        <v>2140299</v>
      </c>
      <c r="B994" s="233" t="s">
        <v>906</v>
      </c>
      <c r="C994" s="227"/>
      <c r="E994" s="218"/>
    </row>
    <row r="995" s="217" customFormat="1" ht="21.9" hidden="1" customHeight="1" spans="1:3">
      <c r="A995" s="243">
        <v>21403</v>
      </c>
      <c r="B995" s="234" t="s">
        <v>907</v>
      </c>
      <c r="C995" s="227"/>
    </row>
    <row r="996" s="217" customFormat="1" ht="21.9" hidden="1" customHeight="1" spans="1:5">
      <c r="A996" s="242">
        <v>2140301</v>
      </c>
      <c r="B996" s="233" t="s">
        <v>151</v>
      </c>
      <c r="C996" s="227"/>
      <c r="E996" s="218"/>
    </row>
    <row r="997" s="217" customFormat="1" ht="21.9" hidden="1" customHeight="1" spans="1:5">
      <c r="A997" s="242">
        <v>2140302</v>
      </c>
      <c r="B997" s="233" t="s">
        <v>152</v>
      </c>
      <c r="C997" s="227"/>
      <c r="E997" s="218"/>
    </row>
    <row r="998" s="217" customFormat="1" ht="21.9" hidden="1" customHeight="1" spans="1:5">
      <c r="A998" s="242">
        <v>2140303</v>
      </c>
      <c r="B998" s="233" t="s">
        <v>153</v>
      </c>
      <c r="C998" s="227"/>
      <c r="E998" s="218"/>
    </row>
    <row r="999" s="217" customFormat="1" ht="21.9" hidden="1" customHeight="1" spans="1:5">
      <c r="A999" s="242">
        <v>2140304</v>
      </c>
      <c r="B999" s="233" t="s">
        <v>908</v>
      </c>
      <c r="C999" s="227"/>
      <c r="E999" s="218"/>
    </row>
    <row r="1000" s="217" customFormat="1" ht="21.9" hidden="1" customHeight="1" spans="1:5">
      <c r="A1000" s="242">
        <v>2140305</v>
      </c>
      <c r="B1000" s="233" t="s">
        <v>909</v>
      </c>
      <c r="C1000" s="227"/>
      <c r="E1000" s="218"/>
    </row>
    <row r="1001" s="217" customFormat="1" ht="21.9" hidden="1" customHeight="1" spans="1:5">
      <c r="A1001" s="242">
        <v>2140306</v>
      </c>
      <c r="B1001" s="233" t="s">
        <v>910</v>
      </c>
      <c r="C1001" s="227"/>
      <c r="E1001" s="218"/>
    </row>
    <row r="1002" s="217" customFormat="1" ht="21.9" hidden="1" customHeight="1" spans="1:5">
      <c r="A1002" s="242">
        <v>2140307</v>
      </c>
      <c r="B1002" s="233" t="s">
        <v>911</v>
      </c>
      <c r="C1002" s="227"/>
      <c r="E1002" s="218"/>
    </row>
    <row r="1003" s="217" customFormat="1" ht="21.9" hidden="1" customHeight="1" spans="1:5">
      <c r="A1003" s="242">
        <v>2140308</v>
      </c>
      <c r="B1003" s="233" t="s">
        <v>912</v>
      </c>
      <c r="C1003" s="227"/>
      <c r="E1003" s="218"/>
    </row>
    <row r="1004" s="217" customFormat="1" ht="21.9" hidden="1" customHeight="1" spans="1:5">
      <c r="A1004" s="242">
        <v>2140399</v>
      </c>
      <c r="B1004" s="233" t="s">
        <v>913</v>
      </c>
      <c r="C1004" s="227"/>
      <c r="E1004" s="218"/>
    </row>
    <row r="1005" s="217" customFormat="1" ht="21.9" hidden="1" customHeight="1" spans="1:3">
      <c r="A1005" s="243">
        <v>21404</v>
      </c>
      <c r="B1005" s="234" t="s">
        <v>914</v>
      </c>
      <c r="C1005" s="227"/>
    </row>
    <row r="1006" s="217" customFormat="1" ht="21.9" hidden="1" customHeight="1" spans="1:5">
      <c r="A1006" s="242">
        <v>2140401</v>
      </c>
      <c r="B1006" s="233" t="s">
        <v>915</v>
      </c>
      <c r="C1006" s="227"/>
      <c r="E1006" s="218"/>
    </row>
    <row r="1007" s="217" customFormat="1" ht="21.9" hidden="1" customHeight="1" spans="1:5">
      <c r="A1007" s="242">
        <v>2140402</v>
      </c>
      <c r="B1007" s="233" t="s">
        <v>916</v>
      </c>
      <c r="C1007" s="227"/>
      <c r="E1007" s="218"/>
    </row>
    <row r="1008" s="217" customFormat="1" ht="21.9" hidden="1" customHeight="1" spans="1:5">
      <c r="A1008" s="242">
        <v>2140403</v>
      </c>
      <c r="B1008" s="233" t="s">
        <v>917</v>
      </c>
      <c r="C1008" s="227"/>
      <c r="E1008" s="218"/>
    </row>
    <row r="1009" s="217" customFormat="1" ht="21.9" hidden="1" customHeight="1" spans="1:5">
      <c r="A1009" s="242">
        <v>2140499</v>
      </c>
      <c r="B1009" s="233" t="s">
        <v>918</v>
      </c>
      <c r="C1009" s="227"/>
      <c r="E1009" s="218"/>
    </row>
    <row r="1010" s="217" customFormat="1" ht="21.9" hidden="1" customHeight="1" spans="1:3">
      <c r="A1010" s="243">
        <v>21405</v>
      </c>
      <c r="B1010" s="234" t="s">
        <v>919</v>
      </c>
      <c r="C1010" s="227"/>
    </row>
    <row r="1011" s="217" customFormat="1" ht="21.9" hidden="1" customHeight="1" spans="1:5">
      <c r="A1011" s="242">
        <v>2140501</v>
      </c>
      <c r="B1011" s="233" t="s">
        <v>151</v>
      </c>
      <c r="C1011" s="227"/>
      <c r="E1011" s="218"/>
    </row>
    <row r="1012" s="217" customFormat="1" ht="21.9" hidden="1" customHeight="1" spans="1:5">
      <c r="A1012" s="242">
        <v>2140502</v>
      </c>
      <c r="B1012" s="233" t="s">
        <v>152</v>
      </c>
      <c r="C1012" s="227"/>
      <c r="E1012" s="218"/>
    </row>
    <row r="1013" s="217" customFormat="1" ht="21.9" hidden="1" customHeight="1" spans="1:5">
      <c r="A1013" s="242">
        <v>2140503</v>
      </c>
      <c r="B1013" s="233" t="s">
        <v>153</v>
      </c>
      <c r="C1013" s="227"/>
      <c r="E1013" s="218"/>
    </row>
    <row r="1014" s="217" customFormat="1" ht="21.9" hidden="1" customHeight="1" spans="1:5">
      <c r="A1014" s="242">
        <v>2140504</v>
      </c>
      <c r="B1014" s="233" t="s">
        <v>905</v>
      </c>
      <c r="C1014" s="227"/>
      <c r="E1014" s="218"/>
    </row>
    <row r="1015" s="217" customFormat="1" ht="21.9" hidden="1" customHeight="1" spans="1:5">
      <c r="A1015" s="242">
        <v>2140505</v>
      </c>
      <c r="B1015" s="233" t="s">
        <v>920</v>
      </c>
      <c r="C1015" s="227"/>
      <c r="E1015" s="218"/>
    </row>
    <row r="1016" s="217" customFormat="1" ht="21.9" hidden="1" customHeight="1" spans="1:5">
      <c r="A1016" s="242">
        <v>2140599</v>
      </c>
      <c r="B1016" s="233" t="s">
        <v>921</v>
      </c>
      <c r="C1016" s="227"/>
      <c r="E1016" s="218"/>
    </row>
    <row r="1017" s="217" customFormat="1" ht="21.9" customHeight="1" spans="1:3">
      <c r="A1017" s="243">
        <v>21406</v>
      </c>
      <c r="B1017" s="229" t="s">
        <v>922</v>
      </c>
      <c r="C1017" s="227">
        <v>7673.8499</v>
      </c>
    </row>
    <row r="1018" s="217" customFormat="1" ht="21.9" customHeight="1" spans="1:5">
      <c r="A1018" s="242">
        <v>2140601</v>
      </c>
      <c r="B1018" s="232" t="s">
        <v>923</v>
      </c>
      <c r="C1018" s="227">
        <v>7673.8499</v>
      </c>
      <c r="E1018" s="218"/>
    </row>
    <row r="1019" s="217" customFormat="1" ht="21.9" hidden="1" customHeight="1" spans="1:5">
      <c r="A1019" s="242">
        <v>2140602</v>
      </c>
      <c r="B1019" s="233" t="s">
        <v>924</v>
      </c>
      <c r="C1019" s="227"/>
      <c r="E1019" s="218"/>
    </row>
    <row r="1020" s="217" customFormat="1" ht="21.9" hidden="1" customHeight="1" spans="1:5">
      <c r="A1020" s="242">
        <v>2140603</v>
      </c>
      <c r="B1020" s="233" t="s">
        <v>925</v>
      </c>
      <c r="C1020" s="227"/>
      <c r="E1020" s="218"/>
    </row>
    <row r="1021" s="217" customFormat="1" ht="21.9" hidden="1" customHeight="1" spans="1:5">
      <c r="A1021" s="242">
        <v>2140699</v>
      </c>
      <c r="B1021" s="233" t="s">
        <v>926</v>
      </c>
      <c r="C1021" s="227"/>
      <c r="E1021" s="218"/>
    </row>
    <row r="1022" s="217" customFormat="1" ht="21.9" customHeight="1" spans="1:3">
      <c r="A1022" s="243">
        <v>21499</v>
      </c>
      <c r="B1022" s="229" t="s">
        <v>927</v>
      </c>
      <c r="C1022" s="227">
        <v>4023.3842</v>
      </c>
    </row>
    <row r="1023" s="217" customFormat="1" ht="21.9" customHeight="1" spans="1:5">
      <c r="A1023" s="242">
        <v>2149901</v>
      </c>
      <c r="B1023" s="232" t="s">
        <v>928</v>
      </c>
      <c r="C1023" s="227">
        <v>18.952</v>
      </c>
      <c r="E1023" s="218"/>
    </row>
    <row r="1024" s="217" customFormat="1" ht="21.9" customHeight="1" spans="1:5">
      <c r="A1024" s="242">
        <v>2149999</v>
      </c>
      <c r="B1024" s="232" t="s">
        <v>929</v>
      </c>
      <c r="C1024" s="227">
        <v>4004.4322</v>
      </c>
      <c r="E1024" s="218"/>
    </row>
    <row r="1025" s="217" customFormat="1" ht="21.9" customHeight="1" spans="1:3">
      <c r="A1025" s="244">
        <v>215</v>
      </c>
      <c r="B1025" s="229" t="s">
        <v>930</v>
      </c>
      <c r="C1025" s="227">
        <v>22918.89</v>
      </c>
    </row>
    <row r="1026" s="217" customFormat="1" ht="21.9" hidden="1" customHeight="1" spans="1:3">
      <c r="A1026" s="243">
        <v>21501</v>
      </c>
      <c r="B1026" s="234" t="s">
        <v>931</v>
      </c>
      <c r="C1026" s="227"/>
    </row>
    <row r="1027" s="217" customFormat="1" ht="21.9" hidden="1" customHeight="1" spans="1:5">
      <c r="A1027" s="242">
        <v>2150101</v>
      </c>
      <c r="B1027" s="233" t="s">
        <v>151</v>
      </c>
      <c r="C1027" s="227"/>
      <c r="E1027" s="218"/>
    </row>
    <row r="1028" s="217" customFormat="1" ht="21.9" hidden="1" customHeight="1" spans="1:5">
      <c r="A1028" s="242">
        <v>2150102</v>
      </c>
      <c r="B1028" s="233" t="s">
        <v>152</v>
      </c>
      <c r="C1028" s="227"/>
      <c r="E1028" s="218"/>
    </row>
    <row r="1029" s="217" customFormat="1" ht="21.9" hidden="1" customHeight="1" spans="1:5">
      <c r="A1029" s="242">
        <v>2150103</v>
      </c>
      <c r="B1029" s="233" t="s">
        <v>153</v>
      </c>
      <c r="C1029" s="227"/>
      <c r="E1029" s="218"/>
    </row>
    <row r="1030" s="217" customFormat="1" ht="21.9" hidden="1" customHeight="1" spans="1:5">
      <c r="A1030" s="242">
        <v>2150104</v>
      </c>
      <c r="B1030" s="233" t="s">
        <v>932</v>
      </c>
      <c r="C1030" s="227"/>
      <c r="E1030" s="218"/>
    </row>
    <row r="1031" s="217" customFormat="1" ht="21.9" hidden="1" customHeight="1" spans="1:5">
      <c r="A1031" s="242">
        <v>2150105</v>
      </c>
      <c r="B1031" s="233" t="s">
        <v>933</v>
      </c>
      <c r="C1031" s="227"/>
      <c r="E1031" s="218"/>
    </row>
    <row r="1032" s="217" customFormat="1" ht="21.9" hidden="1" customHeight="1" spans="1:5">
      <c r="A1032" s="242">
        <v>2150106</v>
      </c>
      <c r="B1032" s="233" t="s">
        <v>934</v>
      </c>
      <c r="C1032" s="227"/>
      <c r="E1032" s="218"/>
    </row>
    <row r="1033" s="217" customFormat="1" ht="21.9" hidden="1" customHeight="1" spans="1:5">
      <c r="A1033" s="242">
        <v>2150107</v>
      </c>
      <c r="B1033" s="233" t="s">
        <v>935</v>
      </c>
      <c r="C1033" s="227"/>
      <c r="E1033" s="218"/>
    </row>
    <row r="1034" s="217" customFormat="1" ht="21.9" hidden="1" customHeight="1" spans="1:5">
      <c r="A1034" s="242">
        <v>2150108</v>
      </c>
      <c r="B1034" s="233" t="s">
        <v>936</v>
      </c>
      <c r="C1034" s="227"/>
      <c r="E1034" s="218"/>
    </row>
    <row r="1035" s="217" customFormat="1" ht="21.9" hidden="1" customHeight="1" spans="1:5">
      <c r="A1035" s="242">
        <v>2150199</v>
      </c>
      <c r="B1035" s="233" t="s">
        <v>937</v>
      </c>
      <c r="C1035" s="227"/>
      <c r="E1035" s="218"/>
    </row>
    <row r="1036" s="217" customFormat="1" ht="21.9" customHeight="1" spans="1:3">
      <c r="A1036" s="243">
        <v>21502</v>
      </c>
      <c r="B1036" s="229" t="s">
        <v>938</v>
      </c>
      <c r="C1036" s="227">
        <v>150</v>
      </c>
    </row>
    <row r="1037" s="217" customFormat="1" ht="21.9" hidden="1" customHeight="1" spans="1:5">
      <c r="A1037" s="242">
        <v>2150201</v>
      </c>
      <c r="B1037" s="233" t="s">
        <v>151</v>
      </c>
      <c r="C1037" s="227"/>
      <c r="E1037" s="218"/>
    </row>
    <row r="1038" s="217" customFormat="1" ht="21.9" hidden="1" customHeight="1" spans="1:5">
      <c r="A1038" s="242">
        <v>2150202</v>
      </c>
      <c r="B1038" s="233" t="s">
        <v>152</v>
      </c>
      <c r="C1038" s="227"/>
      <c r="E1038" s="218"/>
    </row>
    <row r="1039" s="217" customFormat="1" ht="21.9" hidden="1" customHeight="1" spans="1:5">
      <c r="A1039" s="242">
        <v>2150203</v>
      </c>
      <c r="B1039" s="233" t="s">
        <v>153</v>
      </c>
      <c r="C1039" s="227"/>
      <c r="E1039" s="218"/>
    </row>
    <row r="1040" s="217" customFormat="1" ht="21.9" hidden="1" customHeight="1" spans="1:5">
      <c r="A1040" s="242">
        <v>2150204</v>
      </c>
      <c r="B1040" s="233" t="s">
        <v>939</v>
      </c>
      <c r="C1040" s="227"/>
      <c r="E1040" s="218"/>
    </row>
    <row r="1041" s="217" customFormat="1" ht="21.9" hidden="1" customHeight="1" spans="1:5">
      <c r="A1041" s="242">
        <v>2150205</v>
      </c>
      <c r="B1041" s="233" t="s">
        <v>940</v>
      </c>
      <c r="C1041" s="227"/>
      <c r="E1041" s="218"/>
    </row>
    <row r="1042" s="217" customFormat="1" ht="21.9" hidden="1" customHeight="1" spans="1:5">
      <c r="A1042" s="242">
        <v>2150206</v>
      </c>
      <c r="B1042" s="233" t="s">
        <v>941</v>
      </c>
      <c r="C1042" s="227"/>
      <c r="E1042" s="218"/>
    </row>
    <row r="1043" s="217" customFormat="1" ht="21.9" hidden="1" customHeight="1" spans="1:5">
      <c r="A1043" s="242">
        <v>2150207</v>
      </c>
      <c r="B1043" s="233" t="s">
        <v>942</v>
      </c>
      <c r="C1043" s="227"/>
      <c r="E1043" s="218"/>
    </row>
    <row r="1044" s="217" customFormat="1" ht="21.9" hidden="1" customHeight="1" spans="1:5">
      <c r="A1044" s="242">
        <v>2150208</v>
      </c>
      <c r="B1044" s="233" t="s">
        <v>943</v>
      </c>
      <c r="C1044" s="227"/>
      <c r="E1044" s="218"/>
    </row>
    <row r="1045" s="217" customFormat="1" ht="21.9" hidden="1" customHeight="1" spans="1:5">
      <c r="A1045" s="242">
        <v>2150209</v>
      </c>
      <c r="B1045" s="233" t="s">
        <v>944</v>
      </c>
      <c r="C1045" s="227"/>
      <c r="E1045" s="218"/>
    </row>
    <row r="1046" s="217" customFormat="1" ht="21.9" hidden="1" customHeight="1" spans="1:5">
      <c r="A1046" s="242">
        <v>2150210</v>
      </c>
      <c r="B1046" s="233" t="s">
        <v>945</v>
      </c>
      <c r="C1046" s="227"/>
      <c r="E1046" s="218"/>
    </row>
    <row r="1047" s="217" customFormat="1" ht="21.9" hidden="1" customHeight="1" spans="1:5">
      <c r="A1047" s="242">
        <v>2150212</v>
      </c>
      <c r="B1047" s="233" t="s">
        <v>946</v>
      </c>
      <c r="C1047" s="227"/>
      <c r="E1047" s="218"/>
    </row>
    <row r="1048" s="217" customFormat="1" ht="21.9" hidden="1" customHeight="1" spans="1:5">
      <c r="A1048" s="242">
        <v>2150213</v>
      </c>
      <c r="B1048" s="233" t="s">
        <v>947</v>
      </c>
      <c r="C1048" s="227"/>
      <c r="E1048" s="218"/>
    </row>
    <row r="1049" s="217" customFormat="1" ht="21.9" hidden="1" customHeight="1" spans="1:5">
      <c r="A1049" s="242">
        <v>2150214</v>
      </c>
      <c r="B1049" s="233" t="s">
        <v>948</v>
      </c>
      <c r="C1049" s="227"/>
      <c r="E1049" s="218"/>
    </row>
    <row r="1050" s="217" customFormat="1" ht="21.9" hidden="1" customHeight="1" spans="1:5">
      <c r="A1050" s="242">
        <v>2150215</v>
      </c>
      <c r="B1050" s="233" t="s">
        <v>949</v>
      </c>
      <c r="C1050" s="227"/>
      <c r="E1050" s="218"/>
    </row>
    <row r="1051" s="217" customFormat="1" ht="21.9" customHeight="1" spans="1:5">
      <c r="A1051" s="242">
        <v>2150299</v>
      </c>
      <c r="B1051" s="232" t="s">
        <v>950</v>
      </c>
      <c r="C1051" s="227">
        <v>150</v>
      </c>
      <c r="E1051" s="218"/>
    </row>
    <row r="1052" s="217" customFormat="1" ht="21.9" hidden="1" customHeight="1" spans="1:3">
      <c r="A1052" s="243">
        <v>21503</v>
      </c>
      <c r="B1052" s="234" t="s">
        <v>951</v>
      </c>
      <c r="C1052" s="227"/>
    </row>
    <row r="1053" s="217" customFormat="1" ht="21.9" hidden="1" customHeight="1" spans="1:5">
      <c r="A1053" s="242">
        <v>2150301</v>
      </c>
      <c r="B1053" s="233" t="s">
        <v>151</v>
      </c>
      <c r="C1053" s="227"/>
      <c r="E1053" s="218"/>
    </row>
    <row r="1054" s="217" customFormat="1" ht="21.9" hidden="1" customHeight="1" spans="1:5">
      <c r="A1054" s="242">
        <v>2150302</v>
      </c>
      <c r="B1054" s="233" t="s">
        <v>152</v>
      </c>
      <c r="C1054" s="227"/>
      <c r="E1054" s="218"/>
    </row>
    <row r="1055" s="217" customFormat="1" ht="21.9" hidden="1" customHeight="1" spans="1:5">
      <c r="A1055" s="242">
        <v>2150303</v>
      </c>
      <c r="B1055" s="233" t="s">
        <v>153</v>
      </c>
      <c r="C1055" s="227"/>
      <c r="E1055" s="218"/>
    </row>
    <row r="1056" s="217" customFormat="1" ht="21.9" hidden="1" customHeight="1" spans="1:5">
      <c r="A1056" s="242">
        <v>2150399</v>
      </c>
      <c r="B1056" s="233" t="s">
        <v>952</v>
      </c>
      <c r="C1056" s="227"/>
      <c r="E1056" s="218"/>
    </row>
    <row r="1057" s="217" customFormat="1" ht="21.9" customHeight="1" spans="1:3">
      <c r="A1057" s="243">
        <v>21505</v>
      </c>
      <c r="B1057" s="229" t="s">
        <v>953</v>
      </c>
      <c r="C1057" s="227">
        <v>1200</v>
      </c>
    </row>
    <row r="1058" s="217" customFormat="1" ht="21.9" hidden="1" customHeight="1" spans="1:5">
      <c r="A1058" s="242">
        <v>2150501</v>
      </c>
      <c r="B1058" s="233" t="s">
        <v>151</v>
      </c>
      <c r="C1058" s="227"/>
      <c r="E1058" s="218"/>
    </row>
    <row r="1059" s="217" customFormat="1" ht="21.9" hidden="1" customHeight="1" spans="1:5">
      <c r="A1059" s="242">
        <v>2150502</v>
      </c>
      <c r="B1059" s="233" t="s">
        <v>152</v>
      </c>
      <c r="C1059" s="227"/>
      <c r="E1059" s="218"/>
    </row>
    <row r="1060" s="217" customFormat="1" ht="21.9" hidden="1" customHeight="1" spans="1:5">
      <c r="A1060" s="242">
        <v>2150503</v>
      </c>
      <c r="B1060" s="233" t="s">
        <v>153</v>
      </c>
      <c r="C1060" s="227"/>
      <c r="E1060" s="218"/>
    </row>
    <row r="1061" s="217" customFormat="1" ht="21.9" hidden="1" customHeight="1" spans="1:5">
      <c r="A1061" s="242">
        <v>2150505</v>
      </c>
      <c r="B1061" s="233" t="s">
        <v>954</v>
      </c>
      <c r="C1061" s="227"/>
      <c r="E1061" s="218"/>
    </row>
    <row r="1062" s="217" customFormat="1" ht="21.9" hidden="1" customHeight="1" spans="1:5">
      <c r="A1062" s="242">
        <v>2150507</v>
      </c>
      <c r="B1062" s="233" t="s">
        <v>955</v>
      </c>
      <c r="C1062" s="227"/>
      <c r="E1062" s="218"/>
    </row>
    <row r="1063" s="217" customFormat="1" ht="21.9" hidden="1" customHeight="1" spans="1:5">
      <c r="A1063" s="242">
        <v>2150508</v>
      </c>
      <c r="B1063" s="233" t="s">
        <v>956</v>
      </c>
      <c r="C1063" s="227"/>
      <c r="E1063" s="218"/>
    </row>
    <row r="1064" s="217" customFormat="1" ht="21.9" hidden="1" customHeight="1" spans="1:5">
      <c r="A1064" s="242">
        <v>2150516</v>
      </c>
      <c r="B1064" s="233" t="s">
        <v>957</v>
      </c>
      <c r="C1064" s="227"/>
      <c r="E1064" s="218"/>
    </row>
    <row r="1065" s="217" customFormat="1" ht="21.9" customHeight="1" spans="1:5">
      <c r="A1065" s="242">
        <v>2150517</v>
      </c>
      <c r="B1065" s="232" t="s">
        <v>958</v>
      </c>
      <c r="C1065" s="227">
        <v>1200</v>
      </c>
      <c r="E1065" s="218"/>
    </row>
    <row r="1066" s="217" customFormat="1" ht="21.9" hidden="1" customHeight="1" spans="1:5">
      <c r="A1066" s="242">
        <v>2150550</v>
      </c>
      <c r="B1066" s="233" t="s">
        <v>160</v>
      </c>
      <c r="C1066" s="227"/>
      <c r="E1066" s="218"/>
    </row>
    <row r="1067" s="217" customFormat="1" ht="21.9" hidden="1" customHeight="1" spans="1:5">
      <c r="A1067" s="242">
        <v>2150599</v>
      </c>
      <c r="B1067" s="233" t="s">
        <v>959</v>
      </c>
      <c r="C1067" s="227"/>
      <c r="E1067" s="218"/>
    </row>
    <row r="1068" s="217" customFormat="1" ht="21.9" customHeight="1" spans="1:3">
      <c r="A1068" s="243">
        <v>21507</v>
      </c>
      <c r="B1068" s="229" t="s">
        <v>960</v>
      </c>
      <c r="C1068" s="227">
        <v>140</v>
      </c>
    </row>
    <row r="1069" s="217" customFormat="1" ht="21.9" hidden="1" customHeight="1" spans="1:5">
      <c r="A1069" s="242">
        <v>2150701</v>
      </c>
      <c r="B1069" s="233" t="s">
        <v>151</v>
      </c>
      <c r="C1069" s="227"/>
      <c r="E1069" s="218"/>
    </row>
    <row r="1070" s="217" customFormat="1" ht="21.9" hidden="1" customHeight="1" spans="1:5">
      <c r="A1070" s="242">
        <v>2150702</v>
      </c>
      <c r="B1070" s="233" t="s">
        <v>152</v>
      </c>
      <c r="C1070" s="227"/>
      <c r="E1070" s="218"/>
    </row>
    <row r="1071" s="217" customFormat="1" ht="21.9" hidden="1" customHeight="1" spans="1:5">
      <c r="A1071" s="242">
        <v>2150703</v>
      </c>
      <c r="B1071" s="233" t="s">
        <v>153</v>
      </c>
      <c r="C1071" s="227"/>
      <c r="E1071" s="218"/>
    </row>
    <row r="1072" s="217" customFormat="1" ht="21.9" hidden="1" customHeight="1" spans="1:5">
      <c r="A1072" s="242">
        <v>2150704</v>
      </c>
      <c r="B1072" s="233" t="s">
        <v>961</v>
      </c>
      <c r="C1072" s="227"/>
      <c r="E1072" s="218"/>
    </row>
    <row r="1073" s="217" customFormat="1" ht="21.9" hidden="1" customHeight="1" spans="1:5">
      <c r="A1073" s="242">
        <v>2150705</v>
      </c>
      <c r="B1073" s="233" t="s">
        <v>962</v>
      </c>
      <c r="C1073" s="227"/>
      <c r="E1073" s="218"/>
    </row>
    <row r="1074" s="217" customFormat="1" ht="21.9" customHeight="1" spans="1:5">
      <c r="A1074" s="242">
        <v>2150799</v>
      </c>
      <c r="B1074" s="232" t="s">
        <v>963</v>
      </c>
      <c r="C1074" s="227">
        <v>140</v>
      </c>
      <c r="E1074" s="218"/>
    </row>
    <row r="1075" s="217" customFormat="1" ht="21.9" customHeight="1" spans="1:3">
      <c r="A1075" s="243">
        <v>21508</v>
      </c>
      <c r="B1075" s="229" t="s">
        <v>964</v>
      </c>
      <c r="C1075" s="227">
        <v>21428.89</v>
      </c>
    </row>
    <row r="1076" s="217" customFormat="1" ht="21.9" hidden="1" customHeight="1" spans="1:5">
      <c r="A1076" s="242">
        <v>2150801</v>
      </c>
      <c r="B1076" s="233" t="s">
        <v>151</v>
      </c>
      <c r="C1076" s="227"/>
      <c r="E1076" s="218"/>
    </row>
    <row r="1077" s="217" customFormat="1" ht="21.9" hidden="1" customHeight="1" spans="1:5">
      <c r="A1077" s="242">
        <v>2150802</v>
      </c>
      <c r="B1077" s="233" t="s">
        <v>152</v>
      </c>
      <c r="C1077" s="227"/>
      <c r="E1077" s="218"/>
    </row>
    <row r="1078" s="217" customFormat="1" ht="21.9" hidden="1" customHeight="1" spans="1:5">
      <c r="A1078" s="242">
        <v>2150803</v>
      </c>
      <c r="B1078" s="233" t="s">
        <v>153</v>
      </c>
      <c r="C1078" s="227"/>
      <c r="E1078" s="218"/>
    </row>
    <row r="1079" s="217" customFormat="1" ht="21.9" hidden="1" customHeight="1" spans="1:5">
      <c r="A1079" s="242">
        <v>2150804</v>
      </c>
      <c r="B1079" s="233" t="s">
        <v>965</v>
      </c>
      <c r="C1079" s="227"/>
      <c r="E1079" s="218"/>
    </row>
    <row r="1080" s="217" customFormat="1" ht="21.9" customHeight="1" spans="1:5">
      <c r="A1080" s="242">
        <v>2150805</v>
      </c>
      <c r="B1080" s="232" t="s">
        <v>966</v>
      </c>
      <c r="C1080" s="227">
        <v>1500.42</v>
      </c>
      <c r="E1080" s="218"/>
    </row>
    <row r="1081" s="217" customFormat="1" ht="21.9" hidden="1" customHeight="1" spans="1:5">
      <c r="A1081" s="242">
        <v>2150806</v>
      </c>
      <c r="B1081" s="233" t="s">
        <v>967</v>
      </c>
      <c r="C1081" s="227"/>
      <c r="E1081" s="218"/>
    </row>
    <row r="1082" s="217" customFormat="1" ht="21.9" customHeight="1" spans="1:5">
      <c r="A1082" s="242">
        <v>2150899</v>
      </c>
      <c r="B1082" s="232" t="s">
        <v>968</v>
      </c>
      <c r="C1082" s="227">
        <v>19928.47</v>
      </c>
      <c r="E1082" s="218"/>
    </row>
    <row r="1083" s="217" customFormat="1" ht="21.9" hidden="1" customHeight="1" spans="1:3">
      <c r="A1083" s="243">
        <v>21599</v>
      </c>
      <c r="B1083" s="234" t="s">
        <v>969</v>
      </c>
      <c r="C1083" s="227"/>
    </row>
    <row r="1084" s="217" customFormat="1" ht="21.9" hidden="1" customHeight="1" spans="1:5">
      <c r="A1084" s="242">
        <v>2159901</v>
      </c>
      <c r="B1084" s="233" t="s">
        <v>970</v>
      </c>
      <c r="C1084" s="227"/>
      <c r="E1084" s="218"/>
    </row>
    <row r="1085" s="217" customFormat="1" ht="21.9" hidden="1" customHeight="1" spans="1:5">
      <c r="A1085" s="242">
        <v>2159904</v>
      </c>
      <c r="B1085" s="233" t="s">
        <v>971</v>
      </c>
      <c r="C1085" s="227"/>
      <c r="E1085" s="218"/>
    </row>
    <row r="1086" s="217" customFormat="1" ht="21.9" hidden="1" customHeight="1" spans="1:5">
      <c r="A1086" s="242">
        <v>2159905</v>
      </c>
      <c r="B1086" s="233" t="s">
        <v>972</v>
      </c>
      <c r="C1086" s="227"/>
      <c r="E1086" s="218"/>
    </row>
    <row r="1087" s="217" customFormat="1" ht="21.9" hidden="1" customHeight="1" spans="1:5">
      <c r="A1087" s="242">
        <v>2159906</v>
      </c>
      <c r="B1087" s="233" t="s">
        <v>973</v>
      </c>
      <c r="C1087" s="227"/>
      <c r="E1087" s="218"/>
    </row>
    <row r="1088" s="217" customFormat="1" ht="21.9" hidden="1" customHeight="1" spans="1:5">
      <c r="A1088" s="242">
        <v>2159999</v>
      </c>
      <c r="B1088" s="233" t="s">
        <v>974</v>
      </c>
      <c r="C1088" s="227"/>
      <c r="E1088" s="218"/>
    </row>
    <row r="1089" s="217" customFormat="1" ht="21.9" customHeight="1" spans="1:3">
      <c r="A1089" s="244">
        <v>216</v>
      </c>
      <c r="B1089" s="229" t="s">
        <v>975</v>
      </c>
      <c r="C1089" s="227">
        <v>3506.946563</v>
      </c>
    </row>
    <row r="1090" s="217" customFormat="1" ht="21.9" customHeight="1" spans="1:3">
      <c r="A1090" s="243">
        <v>21602</v>
      </c>
      <c r="B1090" s="229" t="s">
        <v>976</v>
      </c>
      <c r="C1090" s="227">
        <v>1395.346563</v>
      </c>
    </row>
    <row r="1091" s="217" customFormat="1" ht="21.9" customHeight="1" spans="1:5">
      <c r="A1091" s="242">
        <v>2160201</v>
      </c>
      <c r="B1091" s="232" t="s">
        <v>151</v>
      </c>
      <c r="C1091" s="227">
        <v>372.806563</v>
      </c>
      <c r="E1091" s="218"/>
    </row>
    <row r="1092" s="217" customFormat="1" ht="21.9" customHeight="1" spans="1:5">
      <c r="A1092" s="242">
        <v>2160202</v>
      </c>
      <c r="B1092" s="232" t="s">
        <v>152</v>
      </c>
      <c r="C1092" s="227">
        <v>288</v>
      </c>
      <c r="E1092" s="218"/>
    </row>
    <row r="1093" s="217" customFormat="1" ht="21.9" hidden="1" customHeight="1" spans="1:5">
      <c r="A1093" s="242">
        <v>2160203</v>
      </c>
      <c r="B1093" s="233" t="s">
        <v>153</v>
      </c>
      <c r="C1093" s="227"/>
      <c r="E1093" s="218"/>
    </row>
    <row r="1094" s="217" customFormat="1" ht="21.9" hidden="1" customHeight="1" spans="1:5">
      <c r="A1094" s="242">
        <v>2160216</v>
      </c>
      <c r="B1094" s="233" t="s">
        <v>977</v>
      </c>
      <c r="C1094" s="227"/>
      <c r="E1094" s="218"/>
    </row>
    <row r="1095" s="217" customFormat="1" ht="21.9" hidden="1" customHeight="1" spans="1:5">
      <c r="A1095" s="242">
        <v>2160217</v>
      </c>
      <c r="B1095" s="233" t="s">
        <v>978</v>
      </c>
      <c r="C1095" s="227"/>
      <c r="E1095" s="218"/>
    </row>
    <row r="1096" s="217" customFormat="1" ht="21.9" hidden="1" customHeight="1" spans="1:5">
      <c r="A1096" s="242">
        <v>2160218</v>
      </c>
      <c r="B1096" s="233" t="s">
        <v>979</v>
      </c>
      <c r="C1096" s="227"/>
      <c r="E1096" s="218"/>
    </row>
    <row r="1097" s="217" customFormat="1" ht="21.9" hidden="1" customHeight="1" spans="1:5">
      <c r="A1097" s="242">
        <v>2160219</v>
      </c>
      <c r="B1097" s="233" t="s">
        <v>980</v>
      </c>
      <c r="C1097" s="227"/>
      <c r="E1097" s="218"/>
    </row>
    <row r="1098" s="217" customFormat="1" ht="21.9" hidden="1" customHeight="1" spans="1:5">
      <c r="A1098" s="242">
        <v>2160250</v>
      </c>
      <c r="B1098" s="233" t="s">
        <v>160</v>
      </c>
      <c r="C1098" s="227"/>
      <c r="E1098" s="218"/>
    </row>
    <row r="1099" s="217" customFormat="1" ht="21.9" customHeight="1" spans="1:5">
      <c r="A1099" s="242">
        <v>2160299</v>
      </c>
      <c r="B1099" s="232" t="s">
        <v>981</v>
      </c>
      <c r="C1099" s="227">
        <v>734.54</v>
      </c>
      <c r="E1099" s="218"/>
    </row>
    <row r="1100" s="217" customFormat="1" ht="21.9" customHeight="1" spans="1:3">
      <c r="A1100" s="243">
        <v>21606</v>
      </c>
      <c r="B1100" s="229" t="s">
        <v>982</v>
      </c>
      <c r="C1100" s="227">
        <v>1885.6</v>
      </c>
    </row>
    <row r="1101" s="217" customFormat="1" ht="21.9" hidden="1" customHeight="1" spans="1:5">
      <c r="A1101" s="242">
        <v>2160601</v>
      </c>
      <c r="B1101" s="233" t="s">
        <v>151</v>
      </c>
      <c r="C1101" s="227"/>
      <c r="E1101" s="218"/>
    </row>
    <row r="1102" s="217" customFormat="1" ht="21.9" hidden="1" customHeight="1" spans="1:5">
      <c r="A1102" s="242">
        <v>2160602</v>
      </c>
      <c r="B1102" s="233" t="s">
        <v>152</v>
      </c>
      <c r="C1102" s="227"/>
      <c r="E1102" s="218"/>
    </row>
    <row r="1103" s="217" customFormat="1" ht="21.9" hidden="1" customHeight="1" spans="1:5">
      <c r="A1103" s="242">
        <v>2160603</v>
      </c>
      <c r="B1103" s="233" t="s">
        <v>153</v>
      </c>
      <c r="C1103" s="227"/>
      <c r="E1103" s="218"/>
    </row>
    <row r="1104" s="217" customFormat="1" ht="21.9" hidden="1" customHeight="1" spans="1:5">
      <c r="A1104" s="242">
        <v>2160607</v>
      </c>
      <c r="B1104" s="233" t="s">
        <v>983</v>
      </c>
      <c r="C1104" s="227"/>
      <c r="E1104" s="218"/>
    </row>
    <row r="1105" s="217" customFormat="1" ht="21.9" customHeight="1" spans="1:5">
      <c r="A1105" s="242">
        <v>2160699</v>
      </c>
      <c r="B1105" s="232" t="s">
        <v>984</v>
      </c>
      <c r="C1105" s="227">
        <v>1885.6</v>
      </c>
      <c r="E1105" s="218"/>
    </row>
    <row r="1106" s="217" customFormat="1" ht="21.9" customHeight="1" spans="1:3">
      <c r="A1106" s="243">
        <v>21699</v>
      </c>
      <c r="B1106" s="229" t="s">
        <v>985</v>
      </c>
      <c r="C1106" s="227">
        <v>226</v>
      </c>
    </row>
    <row r="1107" s="217" customFormat="1" ht="21.9" hidden="1" customHeight="1" spans="1:5">
      <c r="A1107" s="242">
        <v>2169901</v>
      </c>
      <c r="B1107" s="233" t="s">
        <v>986</v>
      </c>
      <c r="C1107" s="227"/>
      <c r="E1107" s="218"/>
    </row>
    <row r="1108" s="217" customFormat="1" ht="21.9" customHeight="1" spans="1:5">
      <c r="A1108" s="242">
        <v>2169999</v>
      </c>
      <c r="B1108" s="232" t="s">
        <v>987</v>
      </c>
      <c r="C1108" s="227">
        <v>226</v>
      </c>
      <c r="E1108" s="218"/>
    </row>
    <row r="1109" s="217" customFormat="1" ht="21.9" hidden="1" customHeight="1" spans="1:3">
      <c r="A1109" s="244">
        <v>217</v>
      </c>
      <c r="B1109" s="234" t="s">
        <v>988</v>
      </c>
      <c r="C1109" s="235"/>
    </row>
    <row r="1110" s="217" customFormat="1" ht="21.9" hidden="1" customHeight="1" spans="1:3">
      <c r="A1110" s="243">
        <v>21701</v>
      </c>
      <c r="B1110" s="234" t="s">
        <v>989</v>
      </c>
      <c r="C1110" s="227"/>
    </row>
    <row r="1111" s="217" customFormat="1" ht="21.9" hidden="1" customHeight="1" spans="1:5">
      <c r="A1111" s="242">
        <v>2170101</v>
      </c>
      <c r="B1111" s="233" t="s">
        <v>151</v>
      </c>
      <c r="C1111" s="227"/>
      <c r="E1111" s="218"/>
    </row>
    <row r="1112" s="217" customFormat="1" ht="21.9" hidden="1" customHeight="1" spans="1:5">
      <c r="A1112" s="242">
        <v>2170102</v>
      </c>
      <c r="B1112" s="233" t="s">
        <v>152</v>
      </c>
      <c r="C1112" s="227"/>
      <c r="E1112" s="218"/>
    </row>
    <row r="1113" s="217" customFormat="1" ht="21.9" hidden="1" customHeight="1" spans="1:5">
      <c r="A1113" s="242">
        <v>2170103</v>
      </c>
      <c r="B1113" s="233" t="s">
        <v>153</v>
      </c>
      <c r="C1113" s="227"/>
      <c r="E1113" s="218"/>
    </row>
    <row r="1114" s="217" customFormat="1" ht="21.9" hidden="1" customHeight="1" spans="1:5">
      <c r="A1114" s="242">
        <v>2170104</v>
      </c>
      <c r="B1114" s="233" t="s">
        <v>990</v>
      </c>
      <c r="C1114" s="227"/>
      <c r="E1114" s="218"/>
    </row>
    <row r="1115" s="217" customFormat="1" ht="21.9" hidden="1" customHeight="1" spans="1:5">
      <c r="A1115" s="242">
        <v>2170150</v>
      </c>
      <c r="B1115" s="233" t="s">
        <v>160</v>
      </c>
      <c r="C1115" s="227"/>
      <c r="E1115" s="218"/>
    </row>
    <row r="1116" s="217" customFormat="1" ht="21.9" hidden="1" customHeight="1" spans="1:5">
      <c r="A1116" s="242">
        <v>2170199</v>
      </c>
      <c r="B1116" s="233" t="s">
        <v>991</v>
      </c>
      <c r="C1116" s="227"/>
      <c r="E1116" s="218"/>
    </row>
    <row r="1117" s="217" customFormat="1" ht="21.9" hidden="1" customHeight="1" spans="1:3">
      <c r="A1117" s="243">
        <v>21702</v>
      </c>
      <c r="B1117" s="234" t="s">
        <v>992</v>
      </c>
      <c r="C1117" s="227"/>
    </row>
    <row r="1118" s="217" customFormat="1" ht="21.9" hidden="1" customHeight="1" spans="1:5">
      <c r="A1118" s="242">
        <v>2170201</v>
      </c>
      <c r="B1118" s="233" t="s">
        <v>993</v>
      </c>
      <c r="C1118" s="227"/>
      <c r="E1118" s="218"/>
    </row>
    <row r="1119" s="217" customFormat="1" ht="21.9" hidden="1" customHeight="1" spans="1:5">
      <c r="A1119" s="242">
        <v>2170202</v>
      </c>
      <c r="B1119" s="233" t="s">
        <v>994</v>
      </c>
      <c r="C1119" s="227"/>
      <c r="E1119" s="218"/>
    </row>
    <row r="1120" s="217" customFormat="1" ht="21.9" hidden="1" customHeight="1" spans="1:5">
      <c r="A1120" s="242">
        <v>2170203</v>
      </c>
      <c r="B1120" s="233" t="s">
        <v>995</v>
      </c>
      <c r="C1120" s="227"/>
      <c r="E1120" s="218"/>
    </row>
    <row r="1121" s="217" customFormat="1" ht="21.9" hidden="1" customHeight="1" spans="1:5">
      <c r="A1121" s="242">
        <v>2170204</v>
      </c>
      <c r="B1121" s="233" t="s">
        <v>996</v>
      </c>
      <c r="C1121" s="227"/>
      <c r="E1121" s="218"/>
    </row>
    <row r="1122" s="217" customFormat="1" ht="21.9" hidden="1" customHeight="1" spans="1:5">
      <c r="A1122" s="242">
        <v>2170205</v>
      </c>
      <c r="B1122" s="233" t="s">
        <v>997</v>
      </c>
      <c r="C1122" s="227"/>
      <c r="E1122" s="218"/>
    </row>
    <row r="1123" s="217" customFormat="1" ht="21.9" hidden="1" customHeight="1" spans="1:5">
      <c r="A1123" s="242">
        <v>2170206</v>
      </c>
      <c r="B1123" s="233" t="s">
        <v>998</v>
      </c>
      <c r="C1123" s="227"/>
      <c r="E1123" s="218"/>
    </row>
    <row r="1124" s="217" customFormat="1" ht="21.9" hidden="1" customHeight="1" spans="1:5">
      <c r="A1124" s="242">
        <v>2170207</v>
      </c>
      <c r="B1124" s="233" t="s">
        <v>999</v>
      </c>
      <c r="C1124" s="227"/>
      <c r="E1124" s="218"/>
    </row>
    <row r="1125" s="217" customFormat="1" ht="21.9" hidden="1" customHeight="1" spans="1:5">
      <c r="A1125" s="242">
        <v>2170208</v>
      </c>
      <c r="B1125" s="233" t="s">
        <v>1000</v>
      </c>
      <c r="C1125" s="227"/>
      <c r="E1125" s="218"/>
    </row>
    <row r="1126" s="217" customFormat="1" ht="21.9" hidden="1" customHeight="1" spans="1:5">
      <c r="A1126" s="242">
        <v>2170299</v>
      </c>
      <c r="B1126" s="233" t="s">
        <v>1001</v>
      </c>
      <c r="C1126" s="227"/>
      <c r="E1126" s="218"/>
    </row>
    <row r="1127" s="217" customFormat="1" ht="21.9" hidden="1" customHeight="1" spans="1:3">
      <c r="A1127" s="243">
        <v>21703</v>
      </c>
      <c r="B1127" s="234" t="s">
        <v>1002</v>
      </c>
      <c r="C1127" s="227"/>
    </row>
    <row r="1128" s="217" customFormat="1" ht="21.9" hidden="1" customHeight="1" spans="1:5">
      <c r="A1128" s="242">
        <v>2170301</v>
      </c>
      <c r="B1128" s="233" t="s">
        <v>1003</v>
      </c>
      <c r="C1128" s="227"/>
      <c r="E1128" s="218"/>
    </row>
    <row r="1129" s="217" customFormat="1" ht="21.9" hidden="1" customHeight="1" spans="1:5">
      <c r="A1129" s="242">
        <v>2170302</v>
      </c>
      <c r="B1129" s="233" t="s">
        <v>1004</v>
      </c>
      <c r="C1129" s="227"/>
      <c r="E1129" s="218"/>
    </row>
    <row r="1130" s="217" customFormat="1" ht="21.9" hidden="1" customHeight="1" spans="1:5">
      <c r="A1130" s="242">
        <v>2170303</v>
      </c>
      <c r="B1130" s="233" t="s">
        <v>1005</v>
      </c>
      <c r="C1130" s="227"/>
      <c r="E1130" s="218"/>
    </row>
    <row r="1131" s="217" customFormat="1" ht="21.9" hidden="1" customHeight="1" spans="1:5">
      <c r="A1131" s="242">
        <v>2170304</v>
      </c>
      <c r="B1131" s="233" t="s">
        <v>1006</v>
      </c>
      <c r="C1131" s="227"/>
      <c r="E1131" s="218"/>
    </row>
    <row r="1132" s="217" customFormat="1" ht="21.9" hidden="1" customHeight="1" spans="1:5">
      <c r="A1132" s="242">
        <v>2170399</v>
      </c>
      <c r="B1132" s="233" t="s">
        <v>1007</v>
      </c>
      <c r="C1132" s="227"/>
      <c r="E1132" s="218"/>
    </row>
    <row r="1133" s="217" customFormat="1" ht="21.9" hidden="1" customHeight="1" spans="1:3">
      <c r="A1133" s="243">
        <v>21704</v>
      </c>
      <c r="B1133" s="234" t="s">
        <v>1008</v>
      </c>
      <c r="C1133" s="227"/>
    </row>
    <row r="1134" s="217" customFormat="1" ht="21.9" hidden="1" customHeight="1" spans="1:5">
      <c r="A1134" s="242">
        <v>2170401</v>
      </c>
      <c r="B1134" s="233" t="s">
        <v>1009</v>
      </c>
      <c r="C1134" s="227"/>
      <c r="E1134" s="218"/>
    </row>
    <row r="1135" s="217" customFormat="1" ht="21.9" hidden="1" customHeight="1" spans="1:5">
      <c r="A1135" s="242">
        <v>2170499</v>
      </c>
      <c r="B1135" s="233" t="s">
        <v>1010</v>
      </c>
      <c r="C1135" s="227"/>
      <c r="E1135" s="218"/>
    </row>
    <row r="1136" s="217" customFormat="1" ht="21.9" hidden="1" customHeight="1" spans="1:3">
      <c r="A1136" s="243">
        <v>21799</v>
      </c>
      <c r="B1136" s="234" t="s">
        <v>1011</v>
      </c>
      <c r="C1136" s="227"/>
    </row>
    <row r="1137" s="217" customFormat="1" ht="21.9" hidden="1" customHeight="1" spans="1:5">
      <c r="A1137" s="242">
        <v>2179902</v>
      </c>
      <c r="B1137" s="233" t="s">
        <v>1012</v>
      </c>
      <c r="C1137" s="227"/>
      <c r="E1137" s="218"/>
    </row>
    <row r="1138" s="217" customFormat="1" ht="21.9" hidden="1" customHeight="1" spans="1:5">
      <c r="A1138" s="242">
        <v>2179999</v>
      </c>
      <c r="B1138" s="233" t="s">
        <v>1013</v>
      </c>
      <c r="C1138" s="227"/>
      <c r="E1138" s="218"/>
    </row>
    <row r="1139" s="217" customFormat="1" ht="21.9" hidden="1" customHeight="1" spans="1:3">
      <c r="A1139" s="244">
        <v>219</v>
      </c>
      <c r="B1139" s="234" t="s">
        <v>1014</v>
      </c>
      <c r="C1139" s="235"/>
    </row>
    <row r="1140" s="217" customFormat="1" ht="21.9" hidden="1" customHeight="1" spans="1:3">
      <c r="A1140" s="243">
        <v>21901</v>
      </c>
      <c r="B1140" s="234" t="s">
        <v>1015</v>
      </c>
      <c r="C1140" s="227"/>
    </row>
    <row r="1141" s="217" customFormat="1" ht="21.9" hidden="1" customHeight="1" spans="1:3">
      <c r="A1141" s="243">
        <v>21902</v>
      </c>
      <c r="B1141" s="234" t="s">
        <v>1016</v>
      </c>
      <c r="C1141" s="227"/>
    </row>
    <row r="1142" s="217" customFormat="1" ht="21.9" hidden="1" customHeight="1" spans="1:3">
      <c r="A1142" s="243">
        <v>21903</v>
      </c>
      <c r="B1142" s="234" t="s">
        <v>1017</v>
      </c>
      <c r="C1142" s="227"/>
    </row>
    <row r="1143" s="217" customFormat="1" ht="21.9" hidden="1" customHeight="1" spans="1:3">
      <c r="A1143" s="243">
        <v>21904</v>
      </c>
      <c r="B1143" s="234" t="s">
        <v>1018</v>
      </c>
      <c r="C1143" s="227"/>
    </row>
    <row r="1144" s="217" customFormat="1" ht="21.9" hidden="1" customHeight="1" spans="1:3">
      <c r="A1144" s="243">
        <v>21905</v>
      </c>
      <c r="B1144" s="234" t="s">
        <v>1019</v>
      </c>
      <c r="C1144" s="227"/>
    </row>
    <row r="1145" s="217" customFormat="1" ht="21.9" hidden="1" customHeight="1" spans="1:3">
      <c r="A1145" s="243">
        <v>21906</v>
      </c>
      <c r="B1145" s="234" t="s">
        <v>1020</v>
      </c>
      <c r="C1145" s="227"/>
    </row>
    <row r="1146" s="217" customFormat="1" ht="21.9" hidden="1" customHeight="1" spans="1:3">
      <c r="A1146" s="243">
        <v>21907</v>
      </c>
      <c r="B1146" s="234" t="s">
        <v>1021</v>
      </c>
      <c r="C1146" s="227"/>
    </row>
    <row r="1147" s="217" customFormat="1" ht="21.9" hidden="1" customHeight="1" spans="1:3">
      <c r="A1147" s="243">
        <v>21908</v>
      </c>
      <c r="B1147" s="234" t="s">
        <v>1022</v>
      </c>
      <c r="C1147" s="227"/>
    </row>
    <row r="1148" s="217" customFormat="1" ht="21.9" hidden="1" customHeight="1" spans="1:3">
      <c r="A1148" s="243">
        <v>21999</v>
      </c>
      <c r="B1148" s="234" t="s">
        <v>1023</v>
      </c>
      <c r="C1148" s="227"/>
    </row>
    <row r="1149" s="217" customFormat="1" ht="21.9" customHeight="1" spans="1:3">
      <c r="A1149" s="244">
        <v>220</v>
      </c>
      <c r="B1149" s="229" t="s">
        <v>1024</v>
      </c>
      <c r="C1149" s="227">
        <v>1599.918923</v>
      </c>
    </row>
    <row r="1150" s="217" customFormat="1" ht="21.9" customHeight="1" spans="1:3">
      <c r="A1150" s="243">
        <v>22001</v>
      </c>
      <c r="B1150" s="229" t="s">
        <v>1025</v>
      </c>
      <c r="C1150" s="227">
        <v>1243.60646</v>
      </c>
    </row>
    <row r="1151" s="217" customFormat="1" ht="21.9" hidden="1" customHeight="1" spans="1:5">
      <c r="A1151" s="242">
        <v>2200101</v>
      </c>
      <c r="B1151" s="233" t="s">
        <v>151</v>
      </c>
      <c r="C1151" s="227"/>
      <c r="E1151" s="218"/>
    </row>
    <row r="1152" s="217" customFormat="1" ht="21.9" hidden="1" customHeight="1" spans="1:5">
      <c r="A1152" s="242">
        <v>2200102</v>
      </c>
      <c r="B1152" s="233" t="s">
        <v>152</v>
      </c>
      <c r="C1152" s="227"/>
      <c r="E1152" s="218"/>
    </row>
    <row r="1153" s="217" customFormat="1" ht="21.9" hidden="1" customHeight="1" spans="1:5">
      <c r="A1153" s="242">
        <v>2200103</v>
      </c>
      <c r="B1153" s="233" t="s">
        <v>153</v>
      </c>
      <c r="C1153" s="227"/>
      <c r="E1153" s="218"/>
    </row>
    <row r="1154" s="217" customFormat="1" ht="21.9" hidden="1" customHeight="1" spans="1:5">
      <c r="A1154" s="242">
        <v>2200104</v>
      </c>
      <c r="B1154" s="233" t="s">
        <v>1026</v>
      </c>
      <c r="C1154" s="227"/>
      <c r="E1154" s="218"/>
    </row>
    <row r="1155" s="217" customFormat="1" ht="21.9" hidden="1" customHeight="1" spans="1:5">
      <c r="A1155" s="242">
        <v>2200106</v>
      </c>
      <c r="B1155" s="233" t="s">
        <v>1027</v>
      </c>
      <c r="C1155" s="227"/>
      <c r="E1155" s="218"/>
    </row>
    <row r="1156" s="217" customFormat="1" ht="21.9" hidden="1" customHeight="1" spans="1:5">
      <c r="A1156" s="242">
        <v>2200107</v>
      </c>
      <c r="B1156" s="233" t="s">
        <v>1028</v>
      </c>
      <c r="C1156" s="227"/>
      <c r="E1156" s="218"/>
    </row>
    <row r="1157" s="217" customFormat="1" ht="21.9" hidden="1" customHeight="1" spans="1:5">
      <c r="A1157" s="242">
        <v>2200108</v>
      </c>
      <c r="B1157" s="233" t="s">
        <v>1029</v>
      </c>
      <c r="C1157" s="227"/>
      <c r="E1157" s="218"/>
    </row>
    <row r="1158" s="217" customFormat="1" ht="21.9" hidden="1" customHeight="1" spans="1:5">
      <c r="A1158" s="242">
        <v>2200109</v>
      </c>
      <c r="B1158" s="233" t="s">
        <v>1030</v>
      </c>
      <c r="C1158" s="227"/>
      <c r="E1158" s="218"/>
    </row>
    <row r="1159" s="217" customFormat="1" ht="21.9" customHeight="1" spans="1:5">
      <c r="A1159" s="242">
        <v>2200112</v>
      </c>
      <c r="B1159" s="232" t="s">
        <v>1031</v>
      </c>
      <c r="C1159" s="227">
        <v>794.2</v>
      </c>
      <c r="E1159" s="218"/>
    </row>
    <row r="1160" s="217" customFormat="1" ht="21.9" hidden="1" customHeight="1" spans="1:5">
      <c r="A1160" s="242">
        <v>2200113</v>
      </c>
      <c r="B1160" s="233" t="s">
        <v>1032</v>
      </c>
      <c r="C1160" s="227"/>
      <c r="E1160" s="218"/>
    </row>
    <row r="1161" s="217" customFormat="1" ht="21.9" hidden="1" customHeight="1" spans="1:5">
      <c r="A1161" s="242">
        <v>2200114</v>
      </c>
      <c r="B1161" s="233" t="s">
        <v>1033</v>
      </c>
      <c r="C1161" s="227"/>
      <c r="E1161" s="218"/>
    </row>
    <row r="1162" s="217" customFormat="1" ht="21.9" hidden="1" customHeight="1" spans="1:5">
      <c r="A1162" s="242">
        <v>2200115</v>
      </c>
      <c r="B1162" s="233" t="s">
        <v>1034</v>
      </c>
      <c r="C1162" s="227"/>
      <c r="E1162" s="218"/>
    </row>
    <row r="1163" s="217" customFormat="1" ht="21.9" hidden="1" customHeight="1" spans="1:5">
      <c r="A1163" s="242">
        <v>2200116</v>
      </c>
      <c r="B1163" s="233" t="s">
        <v>1035</v>
      </c>
      <c r="C1163" s="227"/>
      <c r="E1163" s="218"/>
    </row>
    <row r="1164" s="217" customFormat="1" ht="21.9" hidden="1" customHeight="1" spans="1:5">
      <c r="A1164" s="242">
        <v>2200119</v>
      </c>
      <c r="B1164" s="233" t="s">
        <v>1036</v>
      </c>
      <c r="C1164" s="227"/>
      <c r="E1164" s="218"/>
    </row>
    <row r="1165" s="217" customFormat="1" ht="21.9" hidden="1" customHeight="1" spans="1:5">
      <c r="A1165" s="242">
        <v>2200120</v>
      </c>
      <c r="B1165" s="233" t="s">
        <v>1037</v>
      </c>
      <c r="C1165" s="227"/>
      <c r="E1165" s="218"/>
    </row>
    <row r="1166" s="217" customFormat="1" ht="21.9" hidden="1" customHeight="1" spans="1:5">
      <c r="A1166" s="242">
        <v>2200121</v>
      </c>
      <c r="B1166" s="233" t="s">
        <v>1038</v>
      </c>
      <c r="C1166" s="227"/>
      <c r="E1166" s="218"/>
    </row>
    <row r="1167" s="217" customFormat="1" ht="21.9" hidden="1" customHeight="1" spans="1:5">
      <c r="A1167" s="242">
        <v>2200122</v>
      </c>
      <c r="B1167" s="233" t="s">
        <v>1039</v>
      </c>
      <c r="C1167" s="227"/>
      <c r="E1167" s="218"/>
    </row>
    <row r="1168" s="217" customFormat="1" ht="21.9" hidden="1" customHeight="1" spans="1:5">
      <c r="A1168" s="242">
        <v>2200123</v>
      </c>
      <c r="B1168" s="233" t="s">
        <v>1040</v>
      </c>
      <c r="C1168" s="227"/>
      <c r="E1168" s="218"/>
    </row>
    <row r="1169" s="217" customFormat="1" ht="21.9" hidden="1" customHeight="1" spans="1:5">
      <c r="A1169" s="242">
        <v>2200124</v>
      </c>
      <c r="B1169" s="233" t="s">
        <v>1041</v>
      </c>
      <c r="C1169" s="227"/>
      <c r="E1169" s="218"/>
    </row>
    <row r="1170" s="217" customFormat="1" ht="21.9" hidden="1" customHeight="1" spans="1:5">
      <c r="A1170" s="242">
        <v>2200125</v>
      </c>
      <c r="B1170" s="233" t="s">
        <v>1042</v>
      </c>
      <c r="C1170" s="227"/>
      <c r="E1170" s="218"/>
    </row>
    <row r="1171" s="217" customFormat="1" ht="21.9" hidden="1" customHeight="1" spans="1:5">
      <c r="A1171" s="242">
        <v>2200126</v>
      </c>
      <c r="B1171" s="233" t="s">
        <v>1043</v>
      </c>
      <c r="C1171" s="227"/>
      <c r="E1171" s="218"/>
    </row>
    <row r="1172" s="217" customFormat="1" ht="21.9" hidden="1" customHeight="1" spans="1:5">
      <c r="A1172" s="242">
        <v>2200127</v>
      </c>
      <c r="B1172" s="233" t="s">
        <v>1044</v>
      </c>
      <c r="C1172" s="227"/>
      <c r="E1172" s="218"/>
    </row>
    <row r="1173" s="217" customFormat="1" ht="21.9" hidden="1" customHeight="1" spans="1:5">
      <c r="A1173" s="242">
        <v>2200128</v>
      </c>
      <c r="B1173" s="233" t="s">
        <v>1045</v>
      </c>
      <c r="C1173" s="227"/>
      <c r="E1173" s="218"/>
    </row>
    <row r="1174" s="217" customFormat="1" ht="21.9" hidden="1" customHeight="1" spans="1:5">
      <c r="A1174" s="242">
        <v>2200129</v>
      </c>
      <c r="B1174" s="233" t="s">
        <v>1046</v>
      </c>
      <c r="C1174" s="227"/>
      <c r="E1174" s="218"/>
    </row>
    <row r="1175" s="217" customFormat="1" ht="21.9" customHeight="1" spans="1:5">
      <c r="A1175" s="242">
        <v>2200150</v>
      </c>
      <c r="B1175" s="232" t="s">
        <v>160</v>
      </c>
      <c r="C1175" s="227">
        <v>249.00646</v>
      </c>
      <c r="E1175" s="218"/>
    </row>
    <row r="1176" s="217" customFormat="1" ht="21.9" customHeight="1" spans="1:5">
      <c r="A1176" s="242">
        <v>2200199</v>
      </c>
      <c r="B1176" s="232" t="s">
        <v>1047</v>
      </c>
      <c r="C1176" s="227">
        <v>200.4</v>
      </c>
      <c r="E1176" s="218"/>
    </row>
    <row r="1177" s="217" customFormat="1" ht="21.9" customHeight="1" spans="1:3">
      <c r="A1177" s="243">
        <v>22005</v>
      </c>
      <c r="B1177" s="229" t="s">
        <v>1048</v>
      </c>
      <c r="C1177" s="227">
        <v>356.312463</v>
      </c>
    </row>
    <row r="1178" s="217" customFormat="1" ht="21.9" hidden="1" customHeight="1" spans="1:5">
      <c r="A1178" s="242">
        <v>2200501</v>
      </c>
      <c r="B1178" s="233" t="s">
        <v>151</v>
      </c>
      <c r="C1178" s="227"/>
      <c r="E1178" s="218"/>
    </row>
    <row r="1179" s="217" customFormat="1" ht="21.9" hidden="1" customHeight="1" spans="1:5">
      <c r="A1179" s="242">
        <v>2200502</v>
      </c>
      <c r="B1179" s="233" t="s">
        <v>152</v>
      </c>
      <c r="C1179" s="227"/>
      <c r="E1179" s="218"/>
    </row>
    <row r="1180" s="217" customFormat="1" ht="21.9" hidden="1" customHeight="1" spans="1:5">
      <c r="A1180" s="242">
        <v>2200503</v>
      </c>
      <c r="B1180" s="233" t="s">
        <v>153</v>
      </c>
      <c r="C1180" s="227"/>
      <c r="E1180" s="218"/>
    </row>
    <row r="1181" s="217" customFormat="1" ht="21.9" customHeight="1" spans="1:5">
      <c r="A1181" s="242">
        <v>2200504</v>
      </c>
      <c r="B1181" s="232" t="s">
        <v>1049</v>
      </c>
      <c r="C1181" s="227">
        <v>336.012463</v>
      </c>
      <c r="E1181" s="218"/>
    </row>
    <row r="1182" s="217" customFormat="1" ht="21.9" hidden="1" customHeight="1" spans="1:5">
      <c r="A1182" s="242">
        <v>2200506</v>
      </c>
      <c r="B1182" s="233" t="s">
        <v>1050</v>
      </c>
      <c r="C1182" s="227"/>
      <c r="E1182" s="218"/>
    </row>
    <row r="1183" s="217" customFormat="1" ht="21.9" hidden="1" customHeight="1" spans="1:5">
      <c r="A1183" s="242">
        <v>2200507</v>
      </c>
      <c r="B1183" s="233" t="s">
        <v>1051</v>
      </c>
      <c r="C1183" s="227"/>
      <c r="E1183" s="218"/>
    </row>
    <row r="1184" s="217" customFormat="1" ht="21.9" hidden="1" customHeight="1" spans="1:5">
      <c r="A1184" s="242">
        <v>2200508</v>
      </c>
      <c r="B1184" s="233" t="s">
        <v>1052</v>
      </c>
      <c r="C1184" s="227"/>
      <c r="E1184" s="218"/>
    </row>
    <row r="1185" s="217" customFormat="1" ht="21.9" customHeight="1" spans="1:5">
      <c r="A1185" s="242">
        <v>2200509</v>
      </c>
      <c r="B1185" s="232" t="s">
        <v>1053</v>
      </c>
      <c r="C1185" s="227">
        <v>20.3</v>
      </c>
      <c r="E1185" s="218"/>
    </row>
    <row r="1186" s="217" customFormat="1" ht="21.9" hidden="1" customHeight="1" spans="1:5">
      <c r="A1186" s="242">
        <v>2200510</v>
      </c>
      <c r="B1186" s="233" t="s">
        <v>1054</v>
      </c>
      <c r="C1186" s="227"/>
      <c r="E1186" s="218"/>
    </row>
    <row r="1187" s="217" customFormat="1" ht="21.9" hidden="1" customHeight="1" spans="1:5">
      <c r="A1187" s="242">
        <v>2200511</v>
      </c>
      <c r="B1187" s="233" t="s">
        <v>1055</v>
      </c>
      <c r="C1187" s="227"/>
      <c r="E1187" s="218"/>
    </row>
    <row r="1188" s="217" customFormat="1" ht="21.9" hidden="1" customHeight="1" spans="1:5">
      <c r="A1188" s="242">
        <v>2200512</v>
      </c>
      <c r="B1188" s="233" t="s">
        <v>1056</v>
      </c>
      <c r="C1188" s="227"/>
      <c r="E1188" s="218"/>
    </row>
    <row r="1189" s="217" customFormat="1" ht="21.9" hidden="1" customHeight="1" spans="1:5">
      <c r="A1189" s="242">
        <v>2200513</v>
      </c>
      <c r="B1189" s="233" t="s">
        <v>1057</v>
      </c>
      <c r="C1189" s="227"/>
      <c r="E1189" s="218"/>
    </row>
    <row r="1190" s="217" customFormat="1" ht="21.9" hidden="1" customHeight="1" spans="1:5">
      <c r="A1190" s="242">
        <v>2200514</v>
      </c>
      <c r="B1190" s="233" t="s">
        <v>1058</v>
      </c>
      <c r="C1190" s="227"/>
      <c r="E1190" s="218"/>
    </row>
    <row r="1191" s="217" customFormat="1" ht="21.9" hidden="1" customHeight="1" spans="1:5">
      <c r="A1191" s="242">
        <v>2200599</v>
      </c>
      <c r="B1191" s="233" t="s">
        <v>1059</v>
      </c>
      <c r="C1191" s="227"/>
      <c r="E1191" s="218"/>
    </row>
    <row r="1192" s="217" customFormat="1" ht="21.9" hidden="1" customHeight="1" spans="1:3">
      <c r="A1192" s="243">
        <v>22099</v>
      </c>
      <c r="B1192" s="234" t="s">
        <v>1060</v>
      </c>
      <c r="C1192" s="227"/>
    </row>
    <row r="1193" s="217" customFormat="1" ht="21.9" hidden="1" customHeight="1" spans="1:5">
      <c r="A1193" s="242">
        <v>2209999</v>
      </c>
      <c r="B1193" s="233" t="s">
        <v>1061</v>
      </c>
      <c r="C1193" s="227"/>
      <c r="E1193" s="218"/>
    </row>
    <row r="1194" s="217" customFormat="1" ht="21.9" customHeight="1" spans="1:3">
      <c r="A1194" s="244">
        <v>221</v>
      </c>
      <c r="B1194" s="229" t="s">
        <v>1062</v>
      </c>
      <c r="C1194" s="227">
        <v>32841.842523</v>
      </c>
    </row>
    <row r="1195" s="217" customFormat="1" ht="21.9" customHeight="1" spans="1:3">
      <c r="A1195" s="243">
        <v>22101</v>
      </c>
      <c r="B1195" s="229" t="s">
        <v>1063</v>
      </c>
      <c r="C1195" s="227">
        <v>17442.393616</v>
      </c>
    </row>
    <row r="1196" s="217" customFormat="1" ht="21.9" hidden="1" customHeight="1" spans="1:5">
      <c r="A1196" s="242">
        <v>2210101</v>
      </c>
      <c r="B1196" s="233" t="s">
        <v>1064</v>
      </c>
      <c r="C1196" s="227"/>
      <c r="E1196" s="218"/>
    </row>
    <row r="1197" s="217" customFormat="1" ht="21.9" hidden="1" customHeight="1" spans="1:5">
      <c r="A1197" s="242">
        <v>2210102</v>
      </c>
      <c r="B1197" s="233" t="s">
        <v>1065</v>
      </c>
      <c r="C1197" s="227"/>
      <c r="E1197" s="218"/>
    </row>
    <row r="1198" s="217" customFormat="1" ht="21.9" customHeight="1" spans="1:5">
      <c r="A1198" s="242">
        <v>2210103</v>
      </c>
      <c r="B1198" s="232" t="s">
        <v>1066</v>
      </c>
      <c r="C1198" s="227">
        <v>360</v>
      </c>
      <c r="E1198" s="218"/>
    </row>
    <row r="1199" s="217" customFormat="1" ht="21.9" hidden="1" customHeight="1" spans="1:5">
      <c r="A1199" s="242">
        <v>2210104</v>
      </c>
      <c r="B1199" s="233" t="s">
        <v>1067</v>
      </c>
      <c r="C1199" s="227"/>
      <c r="E1199" s="218"/>
    </row>
    <row r="1200" s="217" customFormat="1" ht="21.9" customHeight="1" spans="1:5">
      <c r="A1200" s="242">
        <v>2210105</v>
      </c>
      <c r="B1200" s="232" t="s">
        <v>1068</v>
      </c>
      <c r="C1200" s="227">
        <v>108</v>
      </c>
      <c r="E1200" s="218"/>
    </row>
    <row r="1201" s="217" customFormat="1" ht="21.9" customHeight="1" spans="1:5">
      <c r="A1201" s="242">
        <v>2210106</v>
      </c>
      <c r="B1201" s="232" t="s">
        <v>1069</v>
      </c>
      <c r="C1201" s="227">
        <v>200.993616</v>
      </c>
      <c r="E1201" s="218"/>
    </row>
    <row r="1202" s="217" customFormat="1" ht="21.9" hidden="1" customHeight="1" spans="1:5">
      <c r="A1202" s="242">
        <v>2210107</v>
      </c>
      <c r="B1202" s="233" t="s">
        <v>1070</v>
      </c>
      <c r="C1202" s="227"/>
      <c r="E1202" s="218"/>
    </row>
    <row r="1203" s="217" customFormat="1" ht="21.9" customHeight="1" spans="1:5">
      <c r="A1203" s="242">
        <v>2210108</v>
      </c>
      <c r="B1203" s="232" t="s">
        <v>1071</v>
      </c>
      <c r="C1203" s="227">
        <v>8734</v>
      </c>
      <c r="E1203" s="218"/>
    </row>
    <row r="1204" s="217" customFormat="1" ht="21.9" customHeight="1" spans="1:5">
      <c r="A1204" s="242">
        <v>2210109</v>
      </c>
      <c r="B1204" s="232" t="s">
        <v>1072</v>
      </c>
      <c r="C1204" s="227">
        <v>14.4</v>
      </c>
      <c r="E1204" s="218"/>
    </row>
    <row r="1205" s="217" customFormat="1" ht="21.9" customHeight="1" spans="1:5">
      <c r="A1205" s="242">
        <v>2210199</v>
      </c>
      <c r="B1205" s="232" t="s">
        <v>1073</v>
      </c>
      <c r="C1205" s="227">
        <v>8025</v>
      </c>
      <c r="E1205" s="218"/>
    </row>
    <row r="1206" s="217" customFormat="1" ht="21.9" customHeight="1" spans="1:3">
      <c r="A1206" s="243">
        <v>22102</v>
      </c>
      <c r="B1206" s="229" t="s">
        <v>1074</v>
      </c>
      <c r="C1206" s="227">
        <v>15399.448907</v>
      </c>
    </row>
    <row r="1207" s="217" customFormat="1" ht="21.9" customHeight="1" spans="1:5">
      <c r="A1207" s="242">
        <v>2210201</v>
      </c>
      <c r="B1207" s="232" t="s">
        <v>1075</v>
      </c>
      <c r="C1207" s="227">
        <v>15399.448907</v>
      </c>
      <c r="E1207" s="218"/>
    </row>
    <row r="1208" s="217" customFormat="1" ht="21.9" hidden="1" customHeight="1" spans="1:5">
      <c r="A1208" s="242">
        <v>2210202</v>
      </c>
      <c r="B1208" s="233" t="s">
        <v>1076</v>
      </c>
      <c r="C1208" s="227"/>
      <c r="E1208" s="218"/>
    </row>
    <row r="1209" s="217" customFormat="1" ht="21.9" hidden="1" customHeight="1" spans="1:5">
      <c r="A1209" s="242">
        <v>2210203</v>
      </c>
      <c r="B1209" s="233" t="s">
        <v>1077</v>
      </c>
      <c r="C1209" s="227"/>
      <c r="E1209" s="218"/>
    </row>
    <row r="1210" s="217" customFormat="1" ht="21.9" hidden="1" customHeight="1" spans="1:3">
      <c r="A1210" s="243">
        <v>22103</v>
      </c>
      <c r="B1210" s="234" t="s">
        <v>1078</v>
      </c>
      <c r="C1210" s="227"/>
    </row>
    <row r="1211" s="217" customFormat="1" ht="21.9" hidden="1" customHeight="1" spans="1:5">
      <c r="A1211" s="242">
        <v>2210301</v>
      </c>
      <c r="B1211" s="233" t="s">
        <v>1079</v>
      </c>
      <c r="C1211" s="227"/>
      <c r="E1211" s="218"/>
    </row>
    <row r="1212" s="217" customFormat="1" ht="21.9" hidden="1" customHeight="1" spans="1:5">
      <c r="A1212" s="242">
        <v>2210302</v>
      </c>
      <c r="B1212" s="233" t="s">
        <v>1080</v>
      </c>
      <c r="C1212" s="227"/>
      <c r="E1212" s="218"/>
    </row>
    <row r="1213" s="217" customFormat="1" ht="21.9" hidden="1" customHeight="1" spans="1:5">
      <c r="A1213" s="242">
        <v>2210399</v>
      </c>
      <c r="B1213" s="233" t="s">
        <v>1081</v>
      </c>
      <c r="C1213" s="227"/>
      <c r="E1213" s="218"/>
    </row>
    <row r="1214" s="217" customFormat="1" ht="21.9" hidden="1" customHeight="1" spans="1:3">
      <c r="A1214" s="244">
        <v>222</v>
      </c>
      <c r="B1214" s="234" t="s">
        <v>1082</v>
      </c>
      <c r="C1214" s="235"/>
    </row>
    <row r="1215" s="217" customFormat="1" ht="21.9" hidden="1" customHeight="1" spans="1:3">
      <c r="A1215" s="243">
        <v>22201</v>
      </c>
      <c r="B1215" s="234" t="s">
        <v>1083</v>
      </c>
      <c r="C1215" s="227"/>
    </row>
    <row r="1216" s="217" customFormat="1" ht="21.9" hidden="1" customHeight="1" spans="1:5">
      <c r="A1216" s="242">
        <v>2220101</v>
      </c>
      <c r="B1216" s="233" t="s">
        <v>151</v>
      </c>
      <c r="C1216" s="227"/>
      <c r="E1216" s="218"/>
    </row>
    <row r="1217" s="217" customFormat="1" ht="21.9" hidden="1" customHeight="1" spans="1:5">
      <c r="A1217" s="242">
        <v>2220102</v>
      </c>
      <c r="B1217" s="233" t="s">
        <v>152</v>
      </c>
      <c r="C1217" s="227"/>
      <c r="E1217" s="218"/>
    </row>
    <row r="1218" s="217" customFormat="1" ht="21.9" hidden="1" customHeight="1" spans="1:5">
      <c r="A1218" s="242">
        <v>2220103</v>
      </c>
      <c r="B1218" s="233" t="s">
        <v>153</v>
      </c>
      <c r="C1218" s="227"/>
      <c r="E1218" s="218"/>
    </row>
    <row r="1219" s="217" customFormat="1" ht="21.9" hidden="1" customHeight="1" spans="1:5">
      <c r="A1219" s="242">
        <v>2220104</v>
      </c>
      <c r="B1219" s="233" t="s">
        <v>1084</v>
      </c>
      <c r="C1219" s="227"/>
      <c r="E1219" s="218"/>
    </row>
    <row r="1220" s="217" customFormat="1" ht="21.9" hidden="1" customHeight="1" spans="1:5">
      <c r="A1220" s="242">
        <v>2220105</v>
      </c>
      <c r="B1220" s="233" t="s">
        <v>1085</v>
      </c>
      <c r="C1220" s="227"/>
      <c r="E1220" s="218"/>
    </row>
    <row r="1221" s="217" customFormat="1" ht="21.9" hidden="1" customHeight="1" spans="1:5">
      <c r="A1221" s="242">
        <v>2220106</v>
      </c>
      <c r="B1221" s="233" t="s">
        <v>1086</v>
      </c>
      <c r="C1221" s="227"/>
      <c r="E1221" s="218"/>
    </row>
    <row r="1222" s="217" customFormat="1" ht="21.9" hidden="1" customHeight="1" spans="1:5">
      <c r="A1222" s="242">
        <v>2220107</v>
      </c>
      <c r="B1222" s="233" t="s">
        <v>1087</v>
      </c>
      <c r="C1222" s="227"/>
      <c r="E1222" s="218"/>
    </row>
    <row r="1223" s="217" customFormat="1" ht="21.9" hidden="1" customHeight="1" spans="1:5">
      <c r="A1223" s="242">
        <v>2220112</v>
      </c>
      <c r="B1223" s="233" t="s">
        <v>1088</v>
      </c>
      <c r="C1223" s="227"/>
      <c r="E1223" s="218"/>
    </row>
    <row r="1224" s="217" customFormat="1" ht="21.9" hidden="1" customHeight="1" spans="1:5">
      <c r="A1224" s="242">
        <v>2220113</v>
      </c>
      <c r="B1224" s="233" t="s">
        <v>1089</v>
      </c>
      <c r="C1224" s="227"/>
      <c r="E1224" s="218"/>
    </row>
    <row r="1225" s="217" customFormat="1" ht="21.9" hidden="1" customHeight="1" spans="1:5">
      <c r="A1225" s="242">
        <v>2220114</v>
      </c>
      <c r="B1225" s="233" t="s">
        <v>1090</v>
      </c>
      <c r="C1225" s="227"/>
      <c r="E1225" s="218"/>
    </row>
    <row r="1226" s="217" customFormat="1" ht="21.9" hidden="1" customHeight="1" spans="1:5">
      <c r="A1226" s="242">
        <v>2220115</v>
      </c>
      <c r="B1226" s="233" t="s">
        <v>1091</v>
      </c>
      <c r="C1226" s="227"/>
      <c r="E1226" s="218"/>
    </row>
    <row r="1227" s="217" customFormat="1" ht="21.9" hidden="1" customHeight="1" spans="1:5">
      <c r="A1227" s="242">
        <v>2220118</v>
      </c>
      <c r="B1227" s="233" t="s">
        <v>1092</v>
      </c>
      <c r="C1227" s="227"/>
      <c r="E1227" s="218"/>
    </row>
    <row r="1228" s="217" customFormat="1" ht="21.9" hidden="1" customHeight="1" spans="1:5">
      <c r="A1228" s="242">
        <v>2220119</v>
      </c>
      <c r="B1228" s="233" t="s">
        <v>1093</v>
      </c>
      <c r="C1228" s="227"/>
      <c r="E1228" s="218"/>
    </row>
    <row r="1229" s="217" customFormat="1" ht="21.9" hidden="1" customHeight="1" spans="1:5">
      <c r="A1229" s="242">
        <v>2220120</v>
      </c>
      <c r="B1229" s="233" t="s">
        <v>1094</v>
      </c>
      <c r="C1229" s="227"/>
      <c r="E1229" s="218"/>
    </row>
    <row r="1230" s="217" customFormat="1" ht="21.9" hidden="1" customHeight="1" spans="1:5">
      <c r="A1230" s="242">
        <v>2220121</v>
      </c>
      <c r="B1230" s="233" t="s">
        <v>1095</v>
      </c>
      <c r="C1230" s="227"/>
      <c r="E1230" s="218"/>
    </row>
    <row r="1231" s="217" customFormat="1" ht="21.9" hidden="1" customHeight="1" spans="1:5">
      <c r="A1231" s="242">
        <v>2220150</v>
      </c>
      <c r="B1231" s="233" t="s">
        <v>160</v>
      </c>
      <c r="C1231" s="227"/>
      <c r="E1231" s="218"/>
    </row>
    <row r="1232" s="217" customFormat="1" ht="21.9" hidden="1" customHeight="1" spans="1:5">
      <c r="A1232" s="242">
        <v>2220199</v>
      </c>
      <c r="B1232" s="233" t="s">
        <v>1096</v>
      </c>
      <c r="C1232" s="227"/>
      <c r="E1232" s="218"/>
    </row>
    <row r="1233" s="217" customFormat="1" ht="21.9" hidden="1" customHeight="1" spans="1:3">
      <c r="A1233" s="243">
        <v>22203</v>
      </c>
      <c r="B1233" s="234" t="s">
        <v>1097</v>
      </c>
      <c r="C1233" s="227"/>
    </row>
    <row r="1234" s="217" customFormat="1" ht="21.9" hidden="1" customHeight="1" spans="1:5">
      <c r="A1234" s="242">
        <v>2220301</v>
      </c>
      <c r="B1234" s="233" t="s">
        <v>1098</v>
      </c>
      <c r="C1234" s="227"/>
      <c r="E1234" s="218"/>
    </row>
    <row r="1235" s="217" customFormat="1" ht="21.9" hidden="1" customHeight="1" spans="1:5">
      <c r="A1235" s="242">
        <v>2220303</v>
      </c>
      <c r="B1235" s="233" t="s">
        <v>1099</v>
      </c>
      <c r="C1235" s="227"/>
      <c r="E1235" s="218"/>
    </row>
    <row r="1236" s="217" customFormat="1" ht="21.9" hidden="1" customHeight="1" spans="1:5">
      <c r="A1236" s="242">
        <v>2220304</v>
      </c>
      <c r="B1236" s="233" t="s">
        <v>1100</v>
      </c>
      <c r="C1236" s="227"/>
      <c r="E1236" s="218"/>
    </row>
    <row r="1237" s="217" customFormat="1" ht="21.9" hidden="1" customHeight="1" spans="1:5">
      <c r="A1237" s="242">
        <v>2220305</v>
      </c>
      <c r="B1237" s="233" t="s">
        <v>1101</v>
      </c>
      <c r="C1237" s="227"/>
      <c r="E1237" s="218"/>
    </row>
    <row r="1238" s="217" customFormat="1" ht="21.9" hidden="1" customHeight="1" spans="1:5">
      <c r="A1238" s="242">
        <v>2220399</v>
      </c>
      <c r="B1238" s="233" t="s">
        <v>1102</v>
      </c>
      <c r="C1238" s="227"/>
      <c r="E1238" s="218"/>
    </row>
    <row r="1239" s="217" customFormat="1" ht="21.9" hidden="1" customHeight="1" spans="1:3">
      <c r="A1239" s="243">
        <v>22204</v>
      </c>
      <c r="B1239" s="234" t="s">
        <v>1103</v>
      </c>
      <c r="C1239" s="227"/>
    </row>
    <row r="1240" s="217" customFormat="1" ht="21.9" hidden="1" customHeight="1" spans="1:5">
      <c r="A1240" s="242">
        <v>2220401</v>
      </c>
      <c r="B1240" s="233" t="s">
        <v>1104</v>
      </c>
      <c r="C1240" s="227"/>
      <c r="E1240" s="218"/>
    </row>
    <row r="1241" s="217" customFormat="1" ht="21.9" hidden="1" customHeight="1" spans="1:5">
      <c r="A1241" s="242">
        <v>2220402</v>
      </c>
      <c r="B1241" s="233" t="s">
        <v>1105</v>
      </c>
      <c r="C1241" s="227"/>
      <c r="E1241" s="218"/>
    </row>
    <row r="1242" s="217" customFormat="1" ht="21.9" hidden="1" customHeight="1" spans="1:5">
      <c r="A1242" s="242">
        <v>2220403</v>
      </c>
      <c r="B1242" s="233" t="s">
        <v>1106</v>
      </c>
      <c r="C1242" s="227"/>
      <c r="E1242" s="218"/>
    </row>
    <row r="1243" s="217" customFormat="1" ht="21.9" hidden="1" customHeight="1" spans="1:5">
      <c r="A1243" s="242">
        <v>2220404</v>
      </c>
      <c r="B1243" s="233" t="s">
        <v>1107</v>
      </c>
      <c r="C1243" s="227"/>
      <c r="E1243" s="218"/>
    </row>
    <row r="1244" s="217" customFormat="1" ht="21.9" hidden="1" customHeight="1" spans="1:5">
      <c r="A1244" s="242">
        <v>2220499</v>
      </c>
      <c r="B1244" s="233" t="s">
        <v>1108</v>
      </c>
      <c r="C1244" s="227"/>
      <c r="E1244" s="218"/>
    </row>
    <row r="1245" s="217" customFormat="1" ht="21.9" hidden="1" customHeight="1" spans="1:3">
      <c r="A1245" s="243">
        <v>22205</v>
      </c>
      <c r="B1245" s="234" t="s">
        <v>1109</v>
      </c>
      <c r="C1245" s="227"/>
    </row>
    <row r="1246" s="217" customFormat="1" ht="21.9" hidden="1" customHeight="1" spans="1:5">
      <c r="A1246" s="242">
        <v>2220501</v>
      </c>
      <c r="B1246" s="233" t="s">
        <v>1110</v>
      </c>
      <c r="C1246" s="227"/>
      <c r="E1246" s="218"/>
    </row>
    <row r="1247" s="217" customFormat="1" ht="21.9" hidden="1" customHeight="1" spans="1:5">
      <c r="A1247" s="242">
        <v>2220502</v>
      </c>
      <c r="B1247" s="233" t="s">
        <v>1111</v>
      </c>
      <c r="C1247" s="227"/>
      <c r="E1247" s="218"/>
    </row>
    <row r="1248" s="217" customFormat="1" ht="21.9" hidden="1" customHeight="1" spans="1:5">
      <c r="A1248" s="242">
        <v>2220503</v>
      </c>
      <c r="B1248" s="233" t="s">
        <v>1112</v>
      </c>
      <c r="C1248" s="227"/>
      <c r="E1248" s="218"/>
    </row>
    <row r="1249" s="217" customFormat="1" ht="21.9" hidden="1" customHeight="1" spans="1:5">
      <c r="A1249" s="242">
        <v>2220504</v>
      </c>
      <c r="B1249" s="233" t="s">
        <v>1113</v>
      </c>
      <c r="C1249" s="227"/>
      <c r="E1249" s="218"/>
    </row>
    <row r="1250" s="217" customFormat="1" ht="21.9" hidden="1" customHeight="1" spans="1:5">
      <c r="A1250" s="242">
        <v>2220505</v>
      </c>
      <c r="B1250" s="233" t="s">
        <v>1114</v>
      </c>
      <c r="C1250" s="227"/>
      <c r="E1250" s="218"/>
    </row>
    <row r="1251" s="217" customFormat="1" ht="21.9" hidden="1" customHeight="1" spans="1:5">
      <c r="A1251" s="242">
        <v>2220506</v>
      </c>
      <c r="B1251" s="233" t="s">
        <v>1115</v>
      </c>
      <c r="C1251" s="227"/>
      <c r="E1251" s="218"/>
    </row>
    <row r="1252" s="217" customFormat="1" ht="21.9" hidden="1" customHeight="1" spans="1:5">
      <c r="A1252" s="242">
        <v>2220507</v>
      </c>
      <c r="B1252" s="233" t="s">
        <v>1116</v>
      </c>
      <c r="C1252" s="227"/>
      <c r="E1252" s="218"/>
    </row>
    <row r="1253" s="217" customFormat="1" ht="21.9" hidden="1" customHeight="1" spans="1:5">
      <c r="A1253" s="242">
        <v>2220508</v>
      </c>
      <c r="B1253" s="233" t="s">
        <v>1117</v>
      </c>
      <c r="C1253" s="227"/>
      <c r="E1253" s="218"/>
    </row>
    <row r="1254" s="217" customFormat="1" ht="21.9" hidden="1" customHeight="1" spans="1:5">
      <c r="A1254" s="242">
        <v>2220509</v>
      </c>
      <c r="B1254" s="233" t="s">
        <v>1118</v>
      </c>
      <c r="C1254" s="227"/>
      <c r="E1254" s="218"/>
    </row>
    <row r="1255" s="217" customFormat="1" ht="21.9" hidden="1" customHeight="1" spans="1:5">
      <c r="A1255" s="242">
        <v>2220510</v>
      </c>
      <c r="B1255" s="233" t="s">
        <v>1119</v>
      </c>
      <c r="C1255" s="227"/>
      <c r="E1255" s="218"/>
    </row>
    <row r="1256" s="217" customFormat="1" ht="21.9" hidden="1" customHeight="1" spans="1:5">
      <c r="A1256" s="242">
        <v>2220511</v>
      </c>
      <c r="B1256" s="233" t="s">
        <v>1120</v>
      </c>
      <c r="C1256" s="227"/>
      <c r="E1256" s="218"/>
    </row>
    <row r="1257" s="217" customFormat="1" ht="21.9" hidden="1" customHeight="1" spans="1:5">
      <c r="A1257" s="242">
        <v>2220599</v>
      </c>
      <c r="B1257" s="233" t="s">
        <v>1121</v>
      </c>
      <c r="C1257" s="227"/>
      <c r="E1257" s="218"/>
    </row>
    <row r="1258" s="217" customFormat="1" ht="21.9" customHeight="1" spans="1:3">
      <c r="A1258" s="244">
        <v>224</v>
      </c>
      <c r="B1258" s="229" t="s">
        <v>1122</v>
      </c>
      <c r="C1258" s="227">
        <v>18907.172936</v>
      </c>
    </row>
    <row r="1259" s="217" customFormat="1" ht="21.9" customHeight="1" spans="1:3">
      <c r="A1259" s="243">
        <v>22401</v>
      </c>
      <c r="B1259" s="229" t="s">
        <v>1123</v>
      </c>
      <c r="C1259" s="227">
        <v>5509.935383</v>
      </c>
    </row>
    <row r="1260" s="217" customFormat="1" ht="21.9" customHeight="1" spans="1:5">
      <c r="A1260" s="242">
        <v>2240101</v>
      </c>
      <c r="B1260" s="232" t="s">
        <v>151</v>
      </c>
      <c r="C1260" s="227">
        <v>1092.170446</v>
      </c>
      <c r="E1260" s="218"/>
    </row>
    <row r="1261" s="217" customFormat="1" ht="21.9" customHeight="1" spans="1:5">
      <c r="A1261" s="242">
        <v>2240102</v>
      </c>
      <c r="B1261" s="232" t="s">
        <v>152</v>
      </c>
      <c r="C1261" s="227">
        <v>9.6288</v>
      </c>
      <c r="E1261" s="218"/>
    </row>
    <row r="1262" s="217" customFormat="1" ht="21.9" hidden="1" customHeight="1" spans="1:5">
      <c r="A1262" s="242">
        <v>2240103</v>
      </c>
      <c r="B1262" s="233" t="s">
        <v>153</v>
      </c>
      <c r="C1262" s="227"/>
      <c r="E1262" s="218"/>
    </row>
    <row r="1263" s="217" customFormat="1" ht="21.9" hidden="1" customHeight="1" spans="1:5">
      <c r="A1263" s="242">
        <v>2240104</v>
      </c>
      <c r="B1263" s="233" t="s">
        <v>1124</v>
      </c>
      <c r="C1263" s="227"/>
      <c r="E1263" s="218"/>
    </row>
    <row r="1264" s="217" customFormat="1" ht="21.9" hidden="1" customHeight="1" spans="1:5">
      <c r="A1264" s="242">
        <v>2240105</v>
      </c>
      <c r="B1264" s="233" t="s">
        <v>1125</v>
      </c>
      <c r="C1264" s="227"/>
      <c r="E1264" s="218"/>
    </row>
    <row r="1265" s="217" customFormat="1" ht="21.9" customHeight="1" spans="1:5">
      <c r="A1265" s="242">
        <v>2240106</v>
      </c>
      <c r="B1265" s="232" t="s">
        <v>1126</v>
      </c>
      <c r="C1265" s="227">
        <v>1202</v>
      </c>
      <c r="E1265" s="218"/>
    </row>
    <row r="1266" s="217" customFormat="1" ht="21.9" hidden="1" customHeight="1" spans="1:5">
      <c r="A1266" s="242">
        <v>2240107</v>
      </c>
      <c r="B1266" s="233" t="s">
        <v>1127</v>
      </c>
      <c r="C1266" s="227"/>
      <c r="E1266" s="218"/>
    </row>
    <row r="1267" s="217" customFormat="1" ht="21.9" customHeight="1" spans="1:5">
      <c r="A1267" s="242">
        <v>2240108</v>
      </c>
      <c r="B1267" s="232" t="s">
        <v>1128</v>
      </c>
      <c r="C1267" s="227">
        <v>529</v>
      </c>
      <c r="E1267" s="218"/>
    </row>
    <row r="1268" s="217" customFormat="1" ht="21.9" customHeight="1" spans="1:5">
      <c r="A1268" s="242">
        <v>2240109</v>
      </c>
      <c r="B1268" s="232" t="s">
        <v>1129</v>
      </c>
      <c r="C1268" s="227">
        <v>629.2</v>
      </c>
      <c r="E1268" s="218"/>
    </row>
    <row r="1269" s="217" customFormat="1" ht="21.9" customHeight="1" spans="1:5">
      <c r="A1269" s="242">
        <v>2240150</v>
      </c>
      <c r="B1269" s="232" t="s">
        <v>160</v>
      </c>
      <c r="C1269" s="227">
        <v>375.336137</v>
      </c>
      <c r="E1269" s="218"/>
    </row>
    <row r="1270" s="217" customFormat="1" ht="21.9" customHeight="1" spans="1:5">
      <c r="A1270" s="242">
        <v>2240199</v>
      </c>
      <c r="B1270" s="232" t="s">
        <v>1130</v>
      </c>
      <c r="C1270" s="227">
        <v>1672.6</v>
      </c>
      <c r="E1270" s="218"/>
    </row>
    <row r="1271" s="217" customFormat="1" ht="21.9" customHeight="1" spans="1:3">
      <c r="A1271" s="243">
        <v>22402</v>
      </c>
      <c r="B1271" s="229" t="s">
        <v>1131</v>
      </c>
      <c r="C1271" s="227">
        <v>4060.32</v>
      </c>
    </row>
    <row r="1272" s="217" customFormat="1" ht="21.9" hidden="1" customHeight="1" spans="1:5">
      <c r="A1272" s="242">
        <v>2240201</v>
      </c>
      <c r="B1272" s="233" t="s">
        <v>151</v>
      </c>
      <c r="C1272" s="227"/>
      <c r="E1272" s="218"/>
    </row>
    <row r="1273" s="217" customFormat="1" ht="21.9" hidden="1" customHeight="1" spans="1:5">
      <c r="A1273" s="242">
        <v>2240202</v>
      </c>
      <c r="B1273" s="233" t="s">
        <v>152</v>
      </c>
      <c r="C1273" s="227"/>
      <c r="E1273" s="218"/>
    </row>
    <row r="1274" s="217" customFormat="1" ht="21.9" hidden="1" customHeight="1" spans="1:5">
      <c r="A1274" s="242">
        <v>2240203</v>
      </c>
      <c r="B1274" s="233" t="s">
        <v>153</v>
      </c>
      <c r="C1274" s="227"/>
      <c r="E1274" s="218"/>
    </row>
    <row r="1275" s="217" customFormat="1" ht="21.9" customHeight="1" spans="1:5">
      <c r="A1275" s="242">
        <v>2240204</v>
      </c>
      <c r="B1275" s="232" t="s">
        <v>1132</v>
      </c>
      <c r="C1275" s="227">
        <v>4060.32</v>
      </c>
      <c r="E1275" s="218"/>
    </row>
    <row r="1276" s="217" customFormat="1" ht="21.9" hidden="1" customHeight="1" spans="1:5">
      <c r="A1276" s="242">
        <v>2240299</v>
      </c>
      <c r="B1276" s="233" t="s">
        <v>1133</v>
      </c>
      <c r="C1276" s="227"/>
      <c r="E1276" s="218"/>
    </row>
    <row r="1277" s="217" customFormat="1" ht="21.9" hidden="1" customHeight="1" spans="1:3">
      <c r="A1277" s="243">
        <v>22403</v>
      </c>
      <c r="B1277" s="234" t="s">
        <v>1134</v>
      </c>
      <c r="C1277" s="227"/>
    </row>
    <row r="1278" s="217" customFormat="1" ht="21.9" hidden="1" customHeight="1" spans="1:5">
      <c r="A1278" s="242">
        <v>2240301</v>
      </c>
      <c r="B1278" s="233" t="s">
        <v>151</v>
      </c>
      <c r="C1278" s="227"/>
      <c r="E1278" s="218"/>
    </row>
    <row r="1279" s="217" customFormat="1" ht="21.9" hidden="1" customHeight="1" spans="1:5">
      <c r="A1279" s="242">
        <v>2240302</v>
      </c>
      <c r="B1279" s="233" t="s">
        <v>152</v>
      </c>
      <c r="C1279" s="227"/>
      <c r="E1279" s="218"/>
    </row>
    <row r="1280" s="217" customFormat="1" ht="21.9" hidden="1" customHeight="1" spans="1:5">
      <c r="A1280" s="242">
        <v>2240303</v>
      </c>
      <c r="B1280" s="233" t="s">
        <v>153</v>
      </c>
      <c r="C1280" s="227"/>
      <c r="E1280" s="218"/>
    </row>
    <row r="1281" s="217" customFormat="1" ht="21.9" hidden="1" customHeight="1" spans="1:5">
      <c r="A1281" s="242">
        <v>2240304</v>
      </c>
      <c r="B1281" s="233" t="s">
        <v>1135</v>
      </c>
      <c r="C1281" s="227"/>
      <c r="E1281" s="218"/>
    </row>
    <row r="1282" s="217" customFormat="1" ht="21.9" hidden="1" customHeight="1" spans="1:5">
      <c r="A1282" s="242">
        <v>2240399</v>
      </c>
      <c r="B1282" s="233" t="s">
        <v>1136</v>
      </c>
      <c r="C1282" s="227"/>
      <c r="E1282" s="218"/>
    </row>
    <row r="1283" s="217" customFormat="1" ht="21.9" hidden="1" customHeight="1" spans="1:3">
      <c r="A1283" s="243">
        <v>22404</v>
      </c>
      <c r="B1283" s="234" t="s">
        <v>1137</v>
      </c>
      <c r="C1283" s="227"/>
    </row>
    <row r="1284" s="217" customFormat="1" ht="21.9" hidden="1" customHeight="1" spans="1:5">
      <c r="A1284" s="242">
        <v>2240401</v>
      </c>
      <c r="B1284" s="233" t="s">
        <v>151</v>
      </c>
      <c r="C1284" s="227"/>
      <c r="E1284" s="218"/>
    </row>
    <row r="1285" s="217" customFormat="1" ht="21.9" hidden="1" customHeight="1" spans="1:5">
      <c r="A1285" s="242">
        <v>2240402</v>
      </c>
      <c r="B1285" s="233" t="s">
        <v>152</v>
      </c>
      <c r="C1285" s="227"/>
      <c r="E1285" s="218"/>
    </row>
    <row r="1286" s="217" customFormat="1" ht="21.9" hidden="1" customHeight="1" spans="1:5">
      <c r="A1286" s="242">
        <v>2240403</v>
      </c>
      <c r="B1286" s="233" t="s">
        <v>153</v>
      </c>
      <c r="C1286" s="227"/>
      <c r="E1286" s="218"/>
    </row>
    <row r="1287" s="217" customFormat="1" ht="21.9" hidden="1" customHeight="1" spans="1:5">
      <c r="A1287" s="242">
        <v>2240404</v>
      </c>
      <c r="B1287" s="233" t="s">
        <v>1138</v>
      </c>
      <c r="C1287" s="227"/>
      <c r="E1287" s="218"/>
    </row>
    <row r="1288" s="217" customFormat="1" ht="21.9" hidden="1" customHeight="1" spans="1:5">
      <c r="A1288" s="242">
        <v>2240405</v>
      </c>
      <c r="B1288" s="233" t="s">
        <v>1139</v>
      </c>
      <c r="C1288" s="227"/>
      <c r="E1288" s="218"/>
    </row>
    <row r="1289" s="217" customFormat="1" ht="21.9" hidden="1" customHeight="1" spans="1:5">
      <c r="A1289" s="242">
        <v>2240450</v>
      </c>
      <c r="B1289" s="233" t="s">
        <v>160</v>
      </c>
      <c r="C1289" s="227"/>
      <c r="E1289" s="218"/>
    </row>
    <row r="1290" s="217" customFormat="1" ht="21.9" hidden="1" customHeight="1" spans="1:5">
      <c r="A1290" s="242">
        <v>2240499</v>
      </c>
      <c r="B1290" s="233" t="s">
        <v>1140</v>
      </c>
      <c r="C1290" s="227"/>
      <c r="E1290" s="218"/>
    </row>
    <row r="1291" s="217" customFormat="1" ht="21.9" hidden="1" customHeight="1" spans="1:3">
      <c r="A1291" s="243">
        <v>22405</v>
      </c>
      <c r="B1291" s="234" t="s">
        <v>1141</v>
      </c>
      <c r="C1291" s="227"/>
    </row>
    <row r="1292" s="217" customFormat="1" ht="21.9" hidden="1" customHeight="1" spans="1:5">
      <c r="A1292" s="242">
        <v>2240501</v>
      </c>
      <c r="B1292" s="233" t="s">
        <v>151</v>
      </c>
      <c r="C1292" s="227"/>
      <c r="E1292" s="218"/>
    </row>
    <row r="1293" s="217" customFormat="1" ht="21.9" hidden="1" customHeight="1" spans="1:5">
      <c r="A1293" s="242">
        <v>2240502</v>
      </c>
      <c r="B1293" s="233" t="s">
        <v>152</v>
      </c>
      <c r="C1293" s="227"/>
      <c r="E1293" s="218"/>
    </row>
    <row r="1294" s="217" customFormat="1" ht="21.9" hidden="1" customHeight="1" spans="1:5">
      <c r="A1294" s="242">
        <v>2240503</v>
      </c>
      <c r="B1294" s="233" t="s">
        <v>153</v>
      </c>
      <c r="C1294" s="227"/>
      <c r="E1294" s="218"/>
    </row>
    <row r="1295" s="217" customFormat="1" ht="21.9" hidden="1" customHeight="1" spans="1:5">
      <c r="A1295" s="242">
        <v>2240504</v>
      </c>
      <c r="B1295" s="233" t="s">
        <v>1142</v>
      </c>
      <c r="C1295" s="227"/>
      <c r="E1295" s="218"/>
    </row>
    <row r="1296" s="217" customFormat="1" ht="21.9" hidden="1" customHeight="1" spans="1:5">
      <c r="A1296" s="242">
        <v>2240505</v>
      </c>
      <c r="B1296" s="233" t="s">
        <v>1143</v>
      </c>
      <c r="C1296" s="227"/>
      <c r="E1296" s="218"/>
    </row>
    <row r="1297" s="217" customFormat="1" ht="21.9" hidden="1" customHeight="1" spans="1:5">
      <c r="A1297" s="242">
        <v>2240506</v>
      </c>
      <c r="B1297" s="233" t="s">
        <v>1144</v>
      </c>
      <c r="C1297" s="227"/>
      <c r="E1297" s="218"/>
    </row>
    <row r="1298" s="217" customFormat="1" ht="21.9" hidden="1" customHeight="1" spans="1:5">
      <c r="A1298" s="242">
        <v>2240507</v>
      </c>
      <c r="B1298" s="233" t="s">
        <v>1145</v>
      </c>
      <c r="C1298" s="227"/>
      <c r="E1298" s="218"/>
    </row>
    <row r="1299" s="217" customFormat="1" ht="21.9" hidden="1" customHeight="1" spans="1:5">
      <c r="A1299" s="242">
        <v>2240508</v>
      </c>
      <c r="B1299" s="233" t="s">
        <v>1146</v>
      </c>
      <c r="C1299" s="227"/>
      <c r="E1299" s="218"/>
    </row>
    <row r="1300" s="217" customFormat="1" ht="21.9" hidden="1" customHeight="1" spans="1:5">
      <c r="A1300" s="242">
        <v>2240509</v>
      </c>
      <c r="B1300" s="233" t="s">
        <v>1147</v>
      </c>
      <c r="C1300" s="227"/>
      <c r="E1300" s="218"/>
    </row>
    <row r="1301" s="217" customFormat="1" ht="21.9" hidden="1" customHeight="1" spans="1:5">
      <c r="A1301" s="242">
        <v>2240510</v>
      </c>
      <c r="B1301" s="233" t="s">
        <v>1148</v>
      </c>
      <c r="C1301" s="227"/>
      <c r="E1301" s="218"/>
    </row>
    <row r="1302" s="217" customFormat="1" ht="21.9" hidden="1" customHeight="1" spans="1:5">
      <c r="A1302" s="242">
        <v>2240550</v>
      </c>
      <c r="B1302" s="233" t="s">
        <v>1149</v>
      </c>
      <c r="C1302" s="227"/>
      <c r="E1302" s="218"/>
    </row>
    <row r="1303" s="217" customFormat="1" ht="21.9" hidden="1" customHeight="1" spans="1:5">
      <c r="A1303" s="242">
        <v>2240599</v>
      </c>
      <c r="B1303" s="233" t="s">
        <v>1150</v>
      </c>
      <c r="C1303" s="227"/>
      <c r="E1303" s="218"/>
    </row>
    <row r="1304" s="217" customFormat="1" ht="21.9" customHeight="1" spans="1:3">
      <c r="A1304" s="243">
        <v>22406</v>
      </c>
      <c r="B1304" s="229" t="s">
        <v>1151</v>
      </c>
      <c r="C1304" s="227">
        <v>8832.917553</v>
      </c>
    </row>
    <row r="1305" s="217" customFormat="1" ht="21.9" customHeight="1" spans="1:5">
      <c r="A1305" s="242">
        <v>2240601</v>
      </c>
      <c r="B1305" s="232" t="s">
        <v>1152</v>
      </c>
      <c r="C1305" s="227">
        <v>8822.972553</v>
      </c>
      <c r="E1305" s="218"/>
    </row>
    <row r="1306" s="217" customFormat="1" ht="21.9" hidden="1" customHeight="1" spans="1:3">
      <c r="A1306" s="242">
        <v>2240602</v>
      </c>
      <c r="B1306" s="233" t="s">
        <v>1153</v>
      </c>
      <c r="C1306" s="227"/>
    </row>
    <row r="1307" s="217" customFormat="1" ht="21.9" customHeight="1" spans="1:3">
      <c r="A1307" s="242">
        <v>2240699</v>
      </c>
      <c r="B1307" s="232" t="s">
        <v>1154</v>
      </c>
      <c r="C1307" s="227">
        <v>9.945</v>
      </c>
    </row>
    <row r="1308" s="217" customFormat="1" ht="21.9" customHeight="1" spans="1:3">
      <c r="A1308" s="243">
        <v>22407</v>
      </c>
      <c r="B1308" s="229" t="s">
        <v>1155</v>
      </c>
      <c r="C1308" s="227">
        <v>354</v>
      </c>
    </row>
    <row r="1309" s="217" customFormat="1" ht="21.9" customHeight="1" spans="1:3">
      <c r="A1309" s="242">
        <v>2240703</v>
      </c>
      <c r="B1309" s="232" t="s">
        <v>1156</v>
      </c>
      <c r="C1309" s="227">
        <v>14</v>
      </c>
    </row>
    <row r="1310" s="217" customFormat="1" ht="21.9" hidden="1" customHeight="1" spans="1:3">
      <c r="A1310" s="242">
        <v>2240704</v>
      </c>
      <c r="B1310" s="233" t="s">
        <v>1157</v>
      </c>
      <c r="C1310" s="227"/>
    </row>
    <row r="1311" s="217" customFormat="1" ht="21.9" customHeight="1" spans="1:3">
      <c r="A1311" s="242">
        <v>2240799</v>
      </c>
      <c r="B1311" s="232" t="s">
        <v>1158</v>
      </c>
      <c r="C1311" s="227">
        <v>340</v>
      </c>
    </row>
    <row r="1312" s="217" customFormat="1" ht="21.9" customHeight="1" spans="1:3">
      <c r="A1312" s="243">
        <v>22499</v>
      </c>
      <c r="B1312" s="229" t="s">
        <v>1159</v>
      </c>
      <c r="C1312" s="227">
        <v>150</v>
      </c>
    </row>
    <row r="1313" s="217" customFormat="1" ht="21.9" customHeight="1" spans="1:3">
      <c r="A1313" s="242">
        <v>2249999</v>
      </c>
      <c r="B1313" s="232" t="s">
        <v>1160</v>
      </c>
      <c r="C1313" s="227">
        <v>150</v>
      </c>
    </row>
    <row r="1314" s="217" customFormat="1" ht="21.9" customHeight="1" spans="1:3">
      <c r="A1314" s="244">
        <v>227</v>
      </c>
      <c r="B1314" s="229" t="s">
        <v>1687</v>
      </c>
      <c r="C1314" s="227">
        <v>15000</v>
      </c>
    </row>
    <row r="1315" s="217" customFormat="1" ht="21.9" customHeight="1" spans="1:3">
      <c r="A1315" s="244">
        <v>229</v>
      </c>
      <c r="B1315" s="229" t="s">
        <v>1161</v>
      </c>
      <c r="C1315" s="227">
        <f>38821.993897-45</f>
        <v>38776.993897</v>
      </c>
    </row>
    <row r="1316" s="217" customFormat="1" ht="21.9" hidden="1" customHeight="1" spans="1:3">
      <c r="A1316" s="243">
        <v>22999</v>
      </c>
      <c r="B1316" s="234" t="s">
        <v>1023</v>
      </c>
      <c r="C1316" s="227"/>
    </row>
    <row r="1317" s="217" customFormat="1" ht="21.9" hidden="1" customHeight="1" spans="1:3">
      <c r="A1317" s="242">
        <v>2299999</v>
      </c>
      <c r="B1317" s="233" t="s">
        <v>305</v>
      </c>
      <c r="C1317" s="227"/>
    </row>
    <row r="1318" s="217" customFormat="1" ht="21.9" customHeight="1" spans="1:3">
      <c r="A1318" s="244">
        <v>232</v>
      </c>
      <c r="B1318" s="229" t="s">
        <v>1162</v>
      </c>
      <c r="C1318" s="227">
        <v>19828</v>
      </c>
    </row>
    <row r="1319" s="217" customFormat="1" ht="21.9" hidden="1" customHeight="1" spans="1:3">
      <c r="A1319" s="243">
        <v>23201</v>
      </c>
      <c r="B1319" s="234" t="s">
        <v>1163</v>
      </c>
      <c r="C1319" s="227"/>
    </row>
    <row r="1320" s="217" customFormat="1" ht="21.9" hidden="1" customHeight="1" spans="1:3">
      <c r="A1320" s="243">
        <v>23202</v>
      </c>
      <c r="B1320" s="234" t="s">
        <v>1164</v>
      </c>
      <c r="C1320" s="227"/>
    </row>
    <row r="1321" s="217" customFormat="1" ht="21.9" customHeight="1" spans="1:3">
      <c r="A1321" s="243">
        <v>23203</v>
      </c>
      <c r="B1321" s="229" t="s">
        <v>1165</v>
      </c>
      <c r="C1321" s="227">
        <v>19828</v>
      </c>
    </row>
    <row r="1322" s="217" customFormat="1" ht="21.9" customHeight="1" spans="1:3">
      <c r="A1322" s="242">
        <v>2320301</v>
      </c>
      <c r="B1322" s="232" t="s">
        <v>1166</v>
      </c>
      <c r="C1322" s="227">
        <v>19828</v>
      </c>
    </row>
    <row r="1323" s="217" customFormat="1" ht="21.9" hidden="1" customHeight="1" spans="1:3">
      <c r="A1323" s="242">
        <v>2320302</v>
      </c>
      <c r="B1323" s="233" t="s">
        <v>1167</v>
      </c>
      <c r="C1323" s="227"/>
    </row>
    <row r="1324" s="217" customFormat="1" ht="21.9" hidden="1" customHeight="1" spans="1:3">
      <c r="A1324" s="242">
        <v>2320303</v>
      </c>
      <c r="B1324" s="233" t="s">
        <v>1168</v>
      </c>
      <c r="C1324" s="227"/>
    </row>
    <row r="1325" s="217" customFormat="1" ht="21.9" hidden="1" customHeight="1" spans="1:3">
      <c r="A1325" s="242">
        <v>2320399</v>
      </c>
      <c r="B1325" s="233" t="s">
        <v>1169</v>
      </c>
      <c r="C1325" s="227"/>
    </row>
    <row r="1326" s="217" customFormat="1" ht="21.9" customHeight="1" spans="1:3">
      <c r="A1326" s="244">
        <v>233</v>
      </c>
      <c r="B1326" s="229" t="s">
        <v>1170</v>
      </c>
      <c r="C1326" s="227">
        <v>2.6163</v>
      </c>
    </row>
    <row r="1327" s="217" customFormat="1" ht="21.9" hidden="1" customHeight="1" spans="1:3">
      <c r="A1327" s="242">
        <v>23301</v>
      </c>
      <c r="B1327" s="234" t="s">
        <v>1171</v>
      </c>
      <c r="C1327" s="227"/>
    </row>
    <row r="1328" s="217" customFormat="1" ht="21.9" hidden="1" customHeight="1" spans="1:3">
      <c r="A1328" s="242">
        <v>23302</v>
      </c>
      <c r="B1328" s="234" t="s">
        <v>1172</v>
      </c>
      <c r="C1328" s="227"/>
    </row>
    <row r="1329" s="217" customFormat="1" ht="21.9" hidden="1" customHeight="1" spans="1:3">
      <c r="A1329" s="242">
        <v>23303</v>
      </c>
      <c r="B1329" s="121" t="s">
        <v>1173</v>
      </c>
      <c r="C1329" s="227"/>
    </row>
    <row r="1330" s="217" customFormat="1" ht="42.9" customHeight="1" spans="2:3">
      <c r="B1330" s="245" t="s">
        <v>1688</v>
      </c>
      <c r="C1330" s="245"/>
    </row>
    <row r="1331" ht="21" customHeight="1" spans="4:4">
      <c r="D1331" s="217"/>
    </row>
    <row r="1332" ht="21" customHeight="1"/>
    <row r="1333" ht="21" customHeight="1"/>
    <row r="1334" ht="21" customHeight="1"/>
    <row r="1335" ht="21" customHeight="1"/>
    <row r="1336" ht="21" customHeight="1"/>
    <row r="1337" ht="21" customHeight="1"/>
    <row r="1338" ht="21" customHeight="1"/>
    <row r="1339" ht="21" customHeight="1"/>
    <row r="1340" ht="21" customHeight="1"/>
    <row r="1341" ht="21" customHeight="1"/>
    <row r="1342" ht="21" customHeight="1"/>
    <row r="1343" ht="21" customHeight="1"/>
    <row r="1344" ht="21" customHeight="1"/>
    <row r="1345" ht="21" customHeight="1"/>
    <row r="1346" ht="21" customHeight="1"/>
    <row r="1347" ht="21" customHeight="1"/>
    <row r="1348" ht="21" customHeight="1"/>
    <row r="1349" ht="21" customHeight="1"/>
    <row r="1350" ht="21" customHeight="1"/>
    <row r="1351" ht="21" customHeight="1"/>
    <row r="1352" ht="21" customHeight="1"/>
    <row r="1353" ht="21" customHeight="1"/>
    <row r="1354" ht="21" customHeight="1"/>
    <row r="1355" ht="21" customHeight="1"/>
    <row r="1356" ht="21" customHeight="1"/>
    <row r="1357" ht="21" customHeight="1"/>
    <row r="1358" ht="21" customHeight="1"/>
    <row r="1359" ht="21" customHeight="1"/>
    <row r="1360" ht="21" customHeight="1"/>
    <row r="1361" ht="21" customHeight="1"/>
    <row r="1362" ht="21" customHeight="1"/>
    <row r="1363" ht="21" customHeight="1"/>
    <row r="1364" ht="21" customHeight="1"/>
    <row r="1365" ht="21" customHeight="1"/>
    <row r="1366" ht="21" customHeight="1"/>
    <row r="1367" ht="21" customHeight="1"/>
    <row r="1368" ht="21" customHeight="1"/>
    <row r="1369" ht="21" customHeight="1"/>
    <row r="1370" ht="21" customHeight="1"/>
    <row r="1371" ht="21" customHeight="1"/>
    <row r="1372" ht="21" customHeight="1"/>
    <row r="1373" ht="21" customHeight="1"/>
    <row r="1374" ht="21" customHeight="1"/>
    <row r="1375" ht="21" customHeight="1"/>
    <row r="1376" ht="21" customHeight="1"/>
    <row r="1377" ht="21" customHeight="1"/>
    <row r="1378" ht="21" customHeight="1"/>
    <row r="1379" ht="21" customHeight="1"/>
    <row r="1380" ht="21" customHeight="1"/>
    <row r="1381" ht="21" customHeight="1"/>
    <row r="1382" ht="21" customHeight="1"/>
    <row r="1383" ht="21" customHeight="1"/>
    <row r="1384" ht="21" customHeight="1"/>
    <row r="1385" ht="21" customHeight="1"/>
    <row r="1386" ht="21" customHeight="1"/>
    <row r="1387" ht="21" customHeight="1"/>
    <row r="1388" ht="21" customHeight="1"/>
    <row r="1389" ht="21" customHeight="1"/>
    <row r="1390" ht="21" customHeight="1"/>
    <row r="1391" ht="21" customHeight="1"/>
    <row r="1392" ht="21" customHeight="1"/>
    <row r="1393" ht="21" customHeight="1"/>
    <row r="1394" ht="21" customHeight="1"/>
    <row r="1395" ht="21" customHeight="1"/>
    <row r="1396" ht="21" customHeight="1"/>
    <row r="1397" ht="21" customHeight="1"/>
    <row r="1398" ht="21" customHeight="1"/>
    <row r="1399" ht="21" customHeight="1"/>
    <row r="1400" ht="21" customHeight="1"/>
    <row r="1401" ht="21" customHeight="1"/>
    <row r="1402" ht="21" customHeight="1"/>
    <row r="1403" ht="21" customHeight="1"/>
    <row r="1404" ht="25.5" customHeight="1"/>
  </sheetData>
  <autoFilter ref="A4:E1330">
    <filterColumn colId="2">
      <filters>
        <filter val="100"/>
        <filter val="500"/>
        <filter val="1,500"/>
        <filter val="101"/>
        <filter val="2"/>
        <filter val="102"/>
        <filter val="3"/>
        <filter val="903"/>
        <filter val="9,503"/>
        <filter val="4"/>
        <filter val="104"/>
        <filter val="904"/>
        <filter val="5"/>
        <filter val="6"/>
        <filter val="3,506"/>
        <filter val="7"/>
        <filter val="107"/>
        <filter val="3,507"/>
        <filter val="18,907"/>
        <filter val="108"/>
        <filter val="110"/>
        <filter val="5,510"/>
        <filter val="1,111"/>
        <filter val="4,111"/>
        <filter val="112"/>
        <filter val="1,113"/>
        <filter val="115"/>
        <filter val="117"/>
        <filter val="3,518"/>
        <filter val="22,919"/>
        <filter val="921"/>
        <filter val="522"/>
        <filter val="523"/>
        <filter val="14,923"/>
        <filter val="3,925"/>
        <filter val="2,126"/>
        <filter val="927"/>
        <filter val="16,927"/>
        <filter val="10,528"/>
        <filter val="19,928"/>
        <filter val="49,928"/>
        <filter val="529"/>
        <filter val="130"/>
        <filter val="3,531"/>
        <filter val="1,134"/>
        <filter val="135"/>
        <filter val="136"/>
        <filter val="1,136"/>
        <filter val="137"/>
        <filter val="11,537"/>
        <filter val="935,927"/>
        <filter val="3,938"/>
        <filter val="140"/>
        <filter val="141"/>
        <filter val="142"/>
        <filter val="63,146"/>
        <filter val="149"/>
        <filter val="150"/>
        <filter val="7,150"/>
        <filter val="151"/>
        <filter val="5,551"/>
        <filter val="1,952"/>
        <filter val="153"/>
        <filter val="2,153"/>
        <filter val="954"/>
        <filter val="156"/>
        <filter val="4,556"/>
        <filter val="158"/>
        <filter val="958"/>
        <filter val="1,558"/>
        <filter val="3,958"/>
        <filter val="160"/>
        <filter val="161"/>
        <filter val="2,163"/>
        <filter val="164"/>
        <filter val="165"/>
        <filter val="1,967"/>
        <filter val="170"/>
        <filter val="570"/>
        <filter val="22,170"/>
        <filter val="571"/>
        <filter val="572"/>
        <filter val="975"/>
        <filter val="1,975"/>
        <filter val="54,977"/>
        <filter val="179"/>
        <filter val="181"/>
        <filter val="981"/>
        <filter val="182"/>
        <filter val="184"/>
        <filter val="185"/>
        <filter val="19,985"/>
        <filter val="1,186"/>
        <filter val="1,586"/>
        <filter val="9,186"/>
        <filter val="588"/>
        <filter val="190"/>
        <filter val="990"/>
        <filter val="191"/>
        <filter val="2,591"/>
        <filter val="99,592"/>
        <filter val="20,193"/>
        <filter val="194"/>
        <filter val="21,194"/>
        <filter val="76,194"/>
        <filter val="9,996"/>
        <filter val="597"/>
        <filter val="40,597"/>
        <filter val="198"/>
        <filter val="598"/>
        <filter val="200"/>
        <filter val="600"/>
        <filter val="1,200"/>
        <filter val="1,600"/>
        <filter val="3,200"/>
        <filter val="24,600"/>
        <filter val="201"/>
        <filter val="1,202"/>
        <filter val="4,602"/>
        <filter val="5,602"/>
        <filter val="11,202"/>
        <filter val="203"/>
        <filter val="604"/>
        <filter val="205"/>
        <filter val="605"/>
        <filter val="206"/>
        <filter val="1,206"/>
        <filter val="4,208"/>
        <filter val="209"/>
        <filter val="609"/>
        <filter val="211"/>
        <filter val="2,612"/>
        <filter val="215"/>
        <filter val="30,615"/>
        <filter val="217"/>
        <filter val="617"/>
        <filter val="5,218"/>
        <filter val="17,218"/>
        <filter val="219"/>
        <filter val="620"/>
        <filter val="222"/>
        <filter val="1,623"/>
        <filter val="224"/>
        <filter val="624"/>
        <filter val="16,225"/>
        <filter val="226"/>
        <filter val="1,226"/>
        <filter val="227"/>
        <filter val="228"/>
        <filter val="2,228"/>
        <filter val="629"/>
        <filter val="230"/>
        <filter val="6,631"/>
        <filter val="232"/>
        <filter val="17,233"/>
        <filter val="33,638"/>
        <filter val="639"/>
        <filter val="11,642"/>
        <filter val="244"/>
        <filter val="1,244"/>
        <filter val="646"/>
        <filter val="1,646"/>
        <filter val="247"/>
        <filter val="5,247"/>
        <filter val="249"/>
        <filter val="250"/>
        <filter val="652"/>
        <filter val="254"/>
        <filter val="654"/>
        <filter val="1,254"/>
        <filter val="1,255"/>
        <filter val="257"/>
        <filter val="259"/>
        <filter val="260"/>
        <filter val="1,260"/>
        <filter val="15,261"/>
        <filter val="262"/>
        <filter val="3,262"/>
        <filter val="69,662"/>
        <filter val="2,664"/>
        <filter val="4,269"/>
        <filter val="8,271"/>
        <filter val="272"/>
        <filter val="1,673"/>
        <filter val="7,674"/>
        <filter val="675"/>
        <filter val="678"/>
        <filter val="1,278"/>
        <filter val="1,680"/>
        <filter val="681"/>
        <filter val="2,281"/>
        <filter val="284"/>
        <filter val="1,284"/>
        <filter val="1,286"/>
        <filter val="687"/>
        <filter val="288"/>
        <filter val="8,690"/>
        <filter val="2,292"/>
        <filter val="19,293"/>
        <filter val="1,695"/>
        <filter val="2,699"/>
        <filter val="300"/>
        <filter val="700"/>
        <filter val="1,300"/>
        <filter val="705"/>
        <filter val="3,305"/>
        <filter val="306"/>
        <filter val="1,308"/>
        <filter val="77,308"/>
        <filter val="309"/>
        <filter val="310"/>
        <filter val="2,710"/>
        <filter val="313"/>
        <filter val="714"/>
        <filter val="315"/>
        <filter val="2,315"/>
        <filter val="163,346"/>
        <filter val="717"/>
        <filter val="2,717"/>
        <filter val="3,717"/>
        <filter val="35,319"/>
        <filter val="321"/>
        <filter val="721"/>
        <filter val="1,323"/>
        <filter val="9,723"/>
        <filter val="5,325"/>
        <filter val="1,726"/>
        <filter val="727"/>
        <filter val="11,327"/>
        <filter val="3,730"/>
        <filter val="5,733"/>
        <filter val="8,734"/>
        <filter val="735"/>
        <filter val="336"/>
        <filter val="45,336"/>
        <filter val="340"/>
        <filter val="740"/>
        <filter val="749"/>
        <filter val="350"/>
        <filter val="354"/>
        <filter val="1,354"/>
        <filter val="356"/>
        <filter val="757"/>
        <filter val="359"/>
        <filter val="1,359"/>
        <filter val="360"/>
        <filter val="363"/>
        <filter val="364"/>
        <filter val="3,370"/>
        <filter val="注：本表详细反映2023年一般公共预算本级支出情况，按预算法要求细化到功能分类项级科目。"/>
        <filter val="373"/>
        <filter val="375"/>
        <filter val="5,778"/>
        <filter val="12,778"/>
        <filter val="379"/>
        <filter val="383"/>
        <filter val="785"/>
        <filter val="787"/>
        <filter val="7,388"/>
        <filter val="3,790"/>
        <filter val="2,791"/>
        <filter val="393"/>
        <filter val="794"/>
        <filter val="1,395"/>
        <filter val="397"/>
        <filter val="15,399"/>
        <filter val="136,804"/>
        <filter val="800"/>
        <filter val="2,000"/>
        <filter val="3,400"/>
        <filter val="15,000"/>
        <filter val="18,400"/>
        <filter val="1,004"/>
        <filter val="4,004"/>
        <filter val="35,004"/>
        <filter val="807"/>
        <filter val="10"/>
        <filter val="2,012"/>
        <filter val="2,812"/>
        <filter val="13"/>
        <filter val="14"/>
        <filter val="15"/>
        <filter val="815"/>
        <filter val="4,015"/>
        <filter val="16"/>
        <filter val="12,416"/>
        <filter val="17"/>
        <filter val="19,018"/>
        <filter val="19"/>
        <filter val="20"/>
        <filter val="3,821"/>
        <filter val="33,822"/>
        <filter val="38,822"/>
        <filter val="4,023"/>
        <filter val="8,823"/>
        <filter val="824"/>
        <filter val="425"/>
        <filter val="8,025"/>
        <filter val="426"/>
        <filter val="427"/>
        <filter val="12,027"/>
        <filter val="19,828"/>
        <filter val="29"/>
        <filter val="21,429"/>
        <filter val="30"/>
        <filter val="31"/>
        <filter val="831"/>
        <filter val="3,431"/>
        <filter val="32"/>
        <filter val="33"/>
        <filter val="8,833"/>
        <filter val="34"/>
        <filter val="434"/>
        <filter val="1,034"/>
        <filter val="5,834"/>
        <filter val="35"/>
        <filter val="36"/>
        <filter val="3,036"/>
        <filter val="838"/>
        <filter val="3,438"/>
        <filter val="40"/>
        <filter val="841"/>
        <filter val="1,441"/>
        <filter val="19,441"/>
        <filter val="1,442"/>
        <filter val="17,442"/>
        <filter val="32,842"/>
        <filter val="43"/>
        <filter val="7,043"/>
        <filter val="183,413"/>
        <filter val="45"/>
        <filter val="16,447"/>
        <filter val="448"/>
        <filter val="15,848"/>
        <filter val="3,049"/>
        <filter val="50"/>
        <filter val="54"/>
        <filter val="55"/>
        <filter val="24,456"/>
        <filter val="58"/>
        <filter val="1,458"/>
        <filter val="459"/>
        <filter val="1,059"/>
        <filter val="60"/>
        <filter val="460"/>
        <filter val="3,860"/>
        <filter val="4,060"/>
        <filter val="7,060"/>
        <filter val="2,061"/>
        <filter val="13,461"/>
        <filter val="59,461"/>
        <filter val="2,862"/>
        <filter val="1,863"/>
        <filter val="12,863"/>
        <filter val="64"/>
        <filter val="865"/>
        <filter val="466"/>
        <filter val="4,866"/>
        <filter val="68"/>
        <filter val="468"/>
        <filter val="1,868"/>
        <filter val="70"/>
        <filter val="870"/>
        <filter val="1,070"/>
        <filter val="2,070"/>
        <filter val="471"/>
        <filter val="74"/>
        <filter val="10,874"/>
        <filter val="76"/>
        <filter val="476"/>
        <filter val="1,876"/>
        <filter val="1,878"/>
        <filter val="79"/>
        <filter val="80"/>
        <filter val="4,880"/>
        <filter val="81"/>
        <filter val="1,081"/>
        <filter val="82"/>
        <filter val="84"/>
        <filter val="85"/>
        <filter val="886"/>
        <filter val="1,886"/>
        <filter val="87"/>
        <filter val="1,487"/>
        <filter val="89"/>
        <filter val="489"/>
        <filter val="889"/>
        <filter val="90"/>
        <filter val="490"/>
        <filter val="1,890"/>
        <filter val="1,092"/>
        <filter val="894"/>
        <filter val="1,094"/>
        <filter val="95"/>
        <filter val="96"/>
        <filter val="98"/>
        <filter val="99"/>
      </filters>
    </filterColumn>
    <extLst/>
  </autoFilter>
  <mergeCells count="2">
    <mergeCell ref="B2:C2"/>
    <mergeCell ref="B1330:C1330"/>
  </mergeCells>
  <printOptions horizontalCentered="1"/>
  <pageMargins left="1.00347222222222" right="1.00347222222222" top="1.37777777777778" bottom="1.14166666666667" header="0.590277777777778" footer="0.786805555555556"/>
  <pageSetup paperSize="9" fitToHeight="0" orientation="portrait" blackAndWhite="1" errors="blank" horizontalDpi="6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tabColor rgb="FF7030A0"/>
    <pageSetUpPr fitToPage="1"/>
  </sheetPr>
  <dimension ref="A1:D33"/>
  <sheetViews>
    <sheetView showZeros="0" zoomScale="115" zoomScaleNormal="115" topLeftCell="A12" workbookViewId="0">
      <selection activeCell="D31" sqref="D31"/>
    </sheetView>
  </sheetViews>
  <sheetFormatPr defaultColWidth="9" defaultRowHeight="12.75" outlineLevelCol="3"/>
  <cols>
    <col min="1" max="1" width="43" style="203" customWidth="1"/>
    <col min="2" max="4" width="13.1083333333333" style="204" customWidth="1"/>
    <col min="5" max="16384" width="9" style="203"/>
  </cols>
  <sheetData>
    <row r="1" ht="18" spans="1:4">
      <c r="A1" s="4" t="s">
        <v>1689</v>
      </c>
      <c r="B1" s="4"/>
      <c r="C1" s="4"/>
      <c r="D1" s="4"/>
    </row>
    <row r="2" ht="27" spans="1:4">
      <c r="A2" s="99" t="s">
        <v>1684</v>
      </c>
      <c r="B2" s="99"/>
      <c r="C2" s="99"/>
      <c r="D2" s="99"/>
    </row>
    <row r="3" ht="15.75" spans="1:4">
      <c r="A3" s="205" t="s">
        <v>1690</v>
      </c>
      <c r="B3" s="205"/>
      <c r="C3" s="205"/>
      <c r="D3" s="205"/>
    </row>
    <row r="4" ht="18" spans="1:4">
      <c r="A4" s="206"/>
      <c r="B4" s="206"/>
      <c r="C4" s="206"/>
      <c r="D4" s="207" t="s">
        <v>2</v>
      </c>
    </row>
    <row r="5" s="201" customFormat="1" ht="18" spans="1:4">
      <c r="A5" s="208" t="s">
        <v>1691</v>
      </c>
      <c r="B5" s="209" t="s">
        <v>1692</v>
      </c>
      <c r="C5" s="209"/>
      <c r="D5" s="209"/>
    </row>
    <row r="6" s="201" customFormat="1" ht="18" spans="1:4">
      <c r="A6" s="208"/>
      <c r="B6" s="209" t="s">
        <v>1693</v>
      </c>
      <c r="C6" s="209" t="s">
        <v>1694</v>
      </c>
      <c r="D6" s="209" t="s">
        <v>1695</v>
      </c>
    </row>
    <row r="7" ht="18" customHeight="1" spans="1:4">
      <c r="A7" s="210" t="s">
        <v>101</v>
      </c>
      <c r="B7" s="211">
        <f>SUM(B8:B32)</f>
        <v>935926.802667</v>
      </c>
      <c r="C7" s="211">
        <f>SUM(C8:C32)</f>
        <v>312229.257149</v>
      </c>
      <c r="D7" s="211">
        <f>SUM(D8:D32)</f>
        <v>623697.545518</v>
      </c>
    </row>
    <row r="8" s="202" customFormat="1" ht="18" customHeight="1" spans="1:4">
      <c r="A8" s="212" t="s">
        <v>32</v>
      </c>
      <c r="B8" s="211">
        <f>SUM(C8:D8)</f>
        <v>54976.65691</v>
      </c>
      <c r="C8" s="211">
        <v>25684.038705</v>
      </c>
      <c r="D8" s="211">
        <v>29292.618205</v>
      </c>
    </row>
    <row r="9" s="202" customFormat="1" ht="18" customHeight="1" spans="1:4">
      <c r="A9" s="212" t="s">
        <v>33</v>
      </c>
      <c r="B9" s="211">
        <f t="shared" ref="B9:B32" si="0">SUM(C9:D9)</f>
        <v>0</v>
      </c>
      <c r="C9" s="211"/>
      <c r="D9" s="211"/>
    </row>
    <row r="10" s="202" customFormat="1" ht="18" customHeight="1" spans="1:4">
      <c r="A10" s="212" t="s">
        <v>34</v>
      </c>
      <c r="B10" s="211">
        <f t="shared" si="0"/>
        <v>888.655052</v>
      </c>
      <c r="C10" s="211">
        <v>319.795052</v>
      </c>
      <c r="D10" s="211">
        <v>568.86</v>
      </c>
    </row>
    <row r="11" s="202" customFormat="1" ht="18" customHeight="1" spans="1:4">
      <c r="A11" s="212" t="s">
        <v>35</v>
      </c>
      <c r="B11" s="211">
        <f t="shared" si="0"/>
        <v>35004.280654</v>
      </c>
      <c r="C11" s="211">
        <v>21820.826868</v>
      </c>
      <c r="D11" s="211">
        <v>13183.453786</v>
      </c>
    </row>
    <row r="12" s="202" customFormat="1" ht="18" customHeight="1" spans="1:4">
      <c r="A12" s="212" t="s">
        <v>36</v>
      </c>
      <c r="B12" s="211">
        <f t="shared" si="0"/>
        <v>183412.919361</v>
      </c>
      <c r="C12" s="211">
        <v>139749.450836</v>
      </c>
      <c r="D12" s="211">
        <v>43663.468525</v>
      </c>
    </row>
    <row r="13" s="202" customFormat="1" ht="18" customHeight="1" spans="1:4">
      <c r="A13" s="212" t="s">
        <v>37</v>
      </c>
      <c r="B13" s="211">
        <f t="shared" si="0"/>
        <v>14922.813604</v>
      </c>
      <c r="C13" s="211">
        <v>767.875604</v>
      </c>
      <c r="D13" s="211">
        <v>14154.938</v>
      </c>
    </row>
    <row r="14" s="202" customFormat="1" ht="18" customHeight="1" spans="1:4">
      <c r="A14" s="213" t="s">
        <v>38</v>
      </c>
      <c r="B14" s="211">
        <f t="shared" si="0"/>
        <v>19292.943466</v>
      </c>
      <c r="C14" s="211">
        <v>6249.729348</v>
      </c>
      <c r="D14" s="211">
        <v>13043.214118</v>
      </c>
    </row>
    <row r="15" s="202" customFormat="1" ht="18" customHeight="1" spans="1:4">
      <c r="A15" s="213" t="s">
        <v>39</v>
      </c>
      <c r="B15" s="211">
        <f t="shared" si="0"/>
        <v>136803.931017</v>
      </c>
      <c r="C15" s="211">
        <v>51938.293168</v>
      </c>
      <c r="D15" s="211">
        <v>84865.637849</v>
      </c>
    </row>
    <row r="16" s="202" customFormat="1" ht="18" customHeight="1" spans="1:4">
      <c r="A16" s="213" t="s">
        <v>1696</v>
      </c>
      <c r="B16" s="211">
        <f t="shared" si="0"/>
        <v>69707.36076</v>
      </c>
      <c r="C16" s="211">
        <v>25872.148971</v>
      </c>
      <c r="D16" s="211">
        <f>43790.211789+45</f>
        <v>43835.211789</v>
      </c>
    </row>
    <row r="17" s="202" customFormat="1" ht="18" customHeight="1" spans="1:4">
      <c r="A17" s="213" t="s">
        <v>41</v>
      </c>
      <c r="B17" s="211">
        <f t="shared" si="0"/>
        <v>59460.964369</v>
      </c>
      <c r="C17" s="211">
        <v>2046.008668</v>
      </c>
      <c r="D17" s="211">
        <v>57414.955701</v>
      </c>
    </row>
    <row r="18" s="202" customFormat="1" ht="18" customHeight="1" spans="1:4">
      <c r="A18" s="213" t="s">
        <v>42</v>
      </c>
      <c r="B18" s="211">
        <f t="shared" si="0"/>
        <v>63146.157988</v>
      </c>
      <c r="C18" s="211">
        <v>7484.446166</v>
      </c>
      <c r="D18" s="211">
        <v>55661.711822</v>
      </c>
    </row>
    <row r="19" s="202" customFormat="1" ht="18" customHeight="1" spans="1:4">
      <c r="A19" s="213" t="s">
        <v>43</v>
      </c>
      <c r="B19" s="211">
        <f t="shared" si="0"/>
        <v>99592.084587</v>
      </c>
      <c r="C19" s="211">
        <v>9373.139374</v>
      </c>
      <c r="D19" s="211">
        <v>90218.945213</v>
      </c>
    </row>
    <row r="20" s="202" customFormat="1" ht="18" customHeight="1" spans="1:4">
      <c r="A20" s="213" t="s">
        <v>44</v>
      </c>
      <c r="B20" s="211">
        <f t="shared" si="0"/>
        <v>45335.653757</v>
      </c>
      <c r="C20" s="211">
        <v>3098.723413</v>
      </c>
      <c r="D20" s="211">
        <v>42236.930344</v>
      </c>
    </row>
    <row r="21" s="202" customFormat="1" ht="18" customHeight="1" spans="1:4">
      <c r="A21" s="213" t="s">
        <v>1697</v>
      </c>
      <c r="B21" s="211">
        <f t="shared" si="0"/>
        <v>22918.89</v>
      </c>
      <c r="C21" s="211"/>
      <c r="D21" s="211">
        <v>22918.89</v>
      </c>
    </row>
    <row r="22" s="202" customFormat="1" ht="18" customHeight="1" spans="1:4">
      <c r="A22" s="213" t="s">
        <v>46</v>
      </c>
      <c r="B22" s="211">
        <f t="shared" si="0"/>
        <v>3506.946563</v>
      </c>
      <c r="C22" s="211">
        <v>372.806563</v>
      </c>
      <c r="D22" s="211">
        <v>3134.14</v>
      </c>
    </row>
    <row r="23" s="202" customFormat="1" ht="18" customHeight="1" spans="1:4">
      <c r="A23" s="213" t="s">
        <v>47</v>
      </c>
      <c r="B23" s="211">
        <f t="shared" si="0"/>
        <v>0</v>
      </c>
      <c r="C23" s="211"/>
      <c r="D23" s="211"/>
    </row>
    <row r="24" s="202" customFormat="1" ht="18" customHeight="1" spans="1:4">
      <c r="A24" s="213" t="s">
        <v>48</v>
      </c>
      <c r="B24" s="211">
        <f t="shared" si="0"/>
        <v>0</v>
      </c>
      <c r="C24" s="211"/>
      <c r="D24" s="211"/>
    </row>
    <row r="25" s="202" customFormat="1" ht="18" customHeight="1" spans="1:4">
      <c r="A25" s="213" t="s">
        <v>49</v>
      </c>
      <c r="B25" s="211">
        <f t="shared" si="0"/>
        <v>1599.918923</v>
      </c>
      <c r="C25" s="211">
        <v>585.018923</v>
      </c>
      <c r="D25" s="211">
        <v>1014.9</v>
      </c>
    </row>
    <row r="26" s="202" customFormat="1" ht="18" customHeight="1" spans="1:4">
      <c r="A26" s="213" t="s">
        <v>50</v>
      </c>
      <c r="B26" s="211">
        <f t="shared" si="0"/>
        <v>32841.842523</v>
      </c>
      <c r="C26" s="211">
        <v>15399.448907</v>
      </c>
      <c r="D26" s="211">
        <v>17442.393616</v>
      </c>
    </row>
    <row r="27" s="202" customFormat="1" ht="18" customHeight="1" spans="1:4">
      <c r="A27" s="213" t="s">
        <v>51</v>
      </c>
      <c r="B27" s="211">
        <f t="shared" si="0"/>
        <v>0</v>
      </c>
      <c r="C27" s="211"/>
      <c r="D27" s="211"/>
    </row>
    <row r="28" s="202" customFormat="1" ht="18" customHeight="1" spans="1:4">
      <c r="A28" s="213" t="s">
        <v>52</v>
      </c>
      <c r="B28" s="211">
        <f t="shared" si="0"/>
        <v>18907.172936</v>
      </c>
      <c r="C28" s="211">
        <v>1467.506583</v>
      </c>
      <c r="D28" s="211">
        <v>17439.666353</v>
      </c>
    </row>
    <row r="29" s="202" customFormat="1" ht="18" customHeight="1" spans="1:4">
      <c r="A29" s="213" t="s">
        <v>1698</v>
      </c>
      <c r="B29" s="211">
        <f t="shared" si="0"/>
        <v>15000</v>
      </c>
      <c r="C29" s="211"/>
      <c r="D29" s="211">
        <v>15000</v>
      </c>
    </row>
    <row r="30" s="202" customFormat="1" ht="18" customHeight="1" spans="1:4">
      <c r="A30" s="213" t="s">
        <v>53</v>
      </c>
      <c r="B30" s="211">
        <f t="shared" si="0"/>
        <v>38776.993897</v>
      </c>
      <c r="C30" s="211"/>
      <c r="D30" s="211">
        <f>38821.993897-45</f>
        <v>38776.993897</v>
      </c>
    </row>
    <row r="31" s="202" customFormat="1" ht="18" customHeight="1" spans="1:4">
      <c r="A31" s="213" t="s">
        <v>54</v>
      </c>
      <c r="B31" s="211">
        <f t="shared" si="0"/>
        <v>19828</v>
      </c>
      <c r="C31" s="211"/>
      <c r="D31" s="211">
        <v>19828</v>
      </c>
    </row>
    <row r="32" s="202" customFormat="1" ht="18" customHeight="1" spans="1:4">
      <c r="A32" s="213" t="s">
        <v>55</v>
      </c>
      <c r="B32" s="211">
        <f t="shared" si="0"/>
        <v>2.6163</v>
      </c>
      <c r="C32" s="211"/>
      <c r="D32" s="211">
        <v>2.6163</v>
      </c>
    </row>
    <row r="33" s="202" customFormat="1" ht="71.1" customHeight="1" spans="1:4">
      <c r="A33" s="214" t="s">
        <v>1699</v>
      </c>
      <c r="B33" s="215"/>
      <c r="C33" s="215"/>
      <c r="D33" s="215"/>
    </row>
  </sheetData>
  <mergeCells count="7">
    <mergeCell ref="A1:D1"/>
    <mergeCell ref="A2:D2"/>
    <mergeCell ref="A3:D3"/>
    <mergeCell ref="A4:C4"/>
    <mergeCell ref="B5:D5"/>
    <mergeCell ref="A33:D33"/>
    <mergeCell ref="A5:A6"/>
  </mergeCells>
  <printOptions horizontalCentered="1"/>
  <pageMargins left="1.00347222222222" right="1.00347222222222" top="1.37777777777778" bottom="1.14166666666667" header="0.590277777777778" footer="0.786805555555556"/>
  <pageSetup paperSize="9" scale="98" fitToHeight="0" orientation="portrait" blackAndWhite="1" errors="blank" horizontalDpi="600"/>
  <headerFooter alignWithMargins="0"/>
  <ignoredErrors>
    <ignoredError sqref="B8:B32" formulaRange="1"/>
  </ignoredError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tabColor rgb="FF7030A0"/>
    <pageSetUpPr fitToPage="1"/>
  </sheetPr>
  <dimension ref="A1:B38"/>
  <sheetViews>
    <sheetView workbookViewId="0">
      <selection activeCell="C14" sqref="C14"/>
    </sheetView>
  </sheetViews>
  <sheetFormatPr defaultColWidth="21.4416666666667" defaultRowHeight="21.9" customHeight="1" outlineLevelCol="1"/>
  <cols>
    <col min="1" max="1" width="58.1083333333333" style="194" customWidth="1"/>
    <col min="2" max="2" width="27.2166666666667" style="194" customWidth="1"/>
    <col min="3" max="250" width="21.4416666666667" style="194"/>
    <col min="251" max="251" width="52.2166666666667" style="194" customWidth="1"/>
    <col min="252" max="252" width="32.4416666666667" style="194" customWidth="1"/>
    <col min="253" max="506" width="21.4416666666667" style="194"/>
    <col min="507" max="507" width="52.2166666666667" style="194" customWidth="1"/>
    <col min="508" max="508" width="32.4416666666667" style="194" customWidth="1"/>
    <col min="509" max="762" width="21.4416666666667" style="194"/>
    <col min="763" max="763" width="52.2166666666667" style="194" customWidth="1"/>
    <col min="764" max="764" width="32.4416666666667" style="194" customWidth="1"/>
    <col min="765" max="1018" width="21.4416666666667" style="194"/>
    <col min="1019" max="1019" width="52.2166666666667" style="194" customWidth="1"/>
    <col min="1020" max="1020" width="32.4416666666667" style="194" customWidth="1"/>
    <col min="1021" max="1274" width="21.4416666666667" style="194"/>
    <col min="1275" max="1275" width="52.2166666666667" style="194" customWidth="1"/>
    <col min="1276" max="1276" width="32.4416666666667" style="194" customWidth="1"/>
    <col min="1277" max="1530" width="21.4416666666667" style="194"/>
    <col min="1531" max="1531" width="52.2166666666667" style="194" customWidth="1"/>
    <col min="1532" max="1532" width="32.4416666666667" style="194" customWidth="1"/>
    <col min="1533" max="1786" width="21.4416666666667" style="194"/>
    <col min="1787" max="1787" width="52.2166666666667" style="194" customWidth="1"/>
    <col min="1788" max="1788" width="32.4416666666667" style="194" customWidth="1"/>
    <col min="1789" max="2042" width="21.4416666666667" style="194"/>
    <col min="2043" max="2043" width="52.2166666666667" style="194" customWidth="1"/>
    <col min="2044" max="2044" width="32.4416666666667" style="194" customWidth="1"/>
    <col min="2045" max="2298" width="21.4416666666667" style="194"/>
    <col min="2299" max="2299" width="52.2166666666667" style="194" customWidth="1"/>
    <col min="2300" max="2300" width="32.4416666666667" style="194" customWidth="1"/>
    <col min="2301" max="2554" width="21.4416666666667" style="194"/>
    <col min="2555" max="2555" width="52.2166666666667" style="194" customWidth="1"/>
    <col min="2556" max="2556" width="32.4416666666667" style="194" customWidth="1"/>
    <col min="2557" max="2810" width="21.4416666666667" style="194"/>
    <col min="2811" max="2811" width="52.2166666666667" style="194" customWidth="1"/>
    <col min="2812" max="2812" width="32.4416666666667" style="194" customWidth="1"/>
    <col min="2813" max="3066" width="21.4416666666667" style="194"/>
    <col min="3067" max="3067" width="52.2166666666667" style="194" customWidth="1"/>
    <col min="3068" max="3068" width="32.4416666666667" style="194" customWidth="1"/>
    <col min="3069" max="3322" width="21.4416666666667" style="194"/>
    <col min="3323" max="3323" width="52.2166666666667" style="194" customWidth="1"/>
    <col min="3324" max="3324" width="32.4416666666667" style="194" customWidth="1"/>
    <col min="3325" max="3578" width="21.4416666666667" style="194"/>
    <col min="3579" max="3579" width="52.2166666666667" style="194" customWidth="1"/>
    <col min="3580" max="3580" width="32.4416666666667" style="194" customWidth="1"/>
    <col min="3581" max="3834" width="21.4416666666667" style="194"/>
    <col min="3835" max="3835" width="52.2166666666667" style="194" customWidth="1"/>
    <col min="3836" max="3836" width="32.4416666666667" style="194" customWidth="1"/>
    <col min="3837" max="4090" width="21.4416666666667" style="194"/>
    <col min="4091" max="4091" width="52.2166666666667" style="194" customWidth="1"/>
    <col min="4092" max="4092" width="32.4416666666667" style="194" customWidth="1"/>
    <col min="4093" max="4346" width="21.4416666666667" style="194"/>
    <col min="4347" max="4347" width="52.2166666666667" style="194" customWidth="1"/>
    <col min="4348" max="4348" width="32.4416666666667" style="194" customWidth="1"/>
    <col min="4349" max="4602" width="21.4416666666667" style="194"/>
    <col min="4603" max="4603" width="52.2166666666667" style="194" customWidth="1"/>
    <col min="4604" max="4604" width="32.4416666666667" style="194" customWidth="1"/>
    <col min="4605" max="4858" width="21.4416666666667" style="194"/>
    <col min="4859" max="4859" width="52.2166666666667" style="194" customWidth="1"/>
    <col min="4860" max="4860" width="32.4416666666667" style="194" customWidth="1"/>
    <col min="4861" max="5114" width="21.4416666666667" style="194"/>
    <col min="5115" max="5115" width="52.2166666666667" style="194" customWidth="1"/>
    <col min="5116" max="5116" width="32.4416666666667" style="194" customWidth="1"/>
    <col min="5117" max="5370" width="21.4416666666667" style="194"/>
    <col min="5371" max="5371" width="52.2166666666667" style="194" customWidth="1"/>
    <col min="5372" max="5372" width="32.4416666666667" style="194" customWidth="1"/>
    <col min="5373" max="5626" width="21.4416666666667" style="194"/>
    <col min="5627" max="5627" width="52.2166666666667" style="194" customWidth="1"/>
    <col min="5628" max="5628" width="32.4416666666667" style="194" customWidth="1"/>
    <col min="5629" max="5882" width="21.4416666666667" style="194"/>
    <col min="5883" max="5883" width="52.2166666666667" style="194" customWidth="1"/>
    <col min="5884" max="5884" width="32.4416666666667" style="194" customWidth="1"/>
    <col min="5885" max="6138" width="21.4416666666667" style="194"/>
    <col min="6139" max="6139" width="52.2166666666667" style="194" customWidth="1"/>
    <col min="6140" max="6140" width="32.4416666666667" style="194" customWidth="1"/>
    <col min="6141" max="6394" width="21.4416666666667" style="194"/>
    <col min="6395" max="6395" width="52.2166666666667" style="194" customWidth="1"/>
    <col min="6396" max="6396" width="32.4416666666667" style="194" customWidth="1"/>
    <col min="6397" max="6650" width="21.4416666666667" style="194"/>
    <col min="6651" max="6651" width="52.2166666666667" style="194" customWidth="1"/>
    <col min="6652" max="6652" width="32.4416666666667" style="194" customWidth="1"/>
    <col min="6653" max="6906" width="21.4416666666667" style="194"/>
    <col min="6907" max="6907" width="52.2166666666667" style="194" customWidth="1"/>
    <col min="6908" max="6908" width="32.4416666666667" style="194" customWidth="1"/>
    <col min="6909" max="7162" width="21.4416666666667" style="194"/>
    <col min="7163" max="7163" width="52.2166666666667" style="194" customWidth="1"/>
    <col min="7164" max="7164" width="32.4416666666667" style="194" customWidth="1"/>
    <col min="7165" max="7418" width="21.4416666666667" style="194"/>
    <col min="7419" max="7419" width="52.2166666666667" style="194" customWidth="1"/>
    <col min="7420" max="7420" width="32.4416666666667" style="194" customWidth="1"/>
    <col min="7421" max="7674" width="21.4416666666667" style="194"/>
    <col min="7675" max="7675" width="52.2166666666667" style="194" customWidth="1"/>
    <col min="7676" max="7676" width="32.4416666666667" style="194" customWidth="1"/>
    <col min="7677" max="7930" width="21.4416666666667" style="194"/>
    <col min="7931" max="7931" width="52.2166666666667" style="194" customWidth="1"/>
    <col min="7932" max="7932" width="32.4416666666667" style="194" customWidth="1"/>
    <col min="7933" max="8186" width="21.4416666666667" style="194"/>
    <col min="8187" max="8187" width="52.2166666666667" style="194" customWidth="1"/>
    <col min="8188" max="8188" width="32.4416666666667" style="194" customWidth="1"/>
    <col min="8189" max="8442" width="21.4416666666667" style="194"/>
    <col min="8443" max="8443" width="52.2166666666667" style="194" customWidth="1"/>
    <col min="8444" max="8444" width="32.4416666666667" style="194" customWidth="1"/>
    <col min="8445" max="8698" width="21.4416666666667" style="194"/>
    <col min="8699" max="8699" width="52.2166666666667" style="194" customWidth="1"/>
    <col min="8700" max="8700" width="32.4416666666667" style="194" customWidth="1"/>
    <col min="8701" max="8954" width="21.4416666666667" style="194"/>
    <col min="8955" max="8955" width="52.2166666666667" style="194" customWidth="1"/>
    <col min="8956" max="8956" width="32.4416666666667" style="194" customWidth="1"/>
    <col min="8957" max="9210" width="21.4416666666667" style="194"/>
    <col min="9211" max="9211" width="52.2166666666667" style="194" customWidth="1"/>
    <col min="9212" max="9212" width="32.4416666666667" style="194" customWidth="1"/>
    <col min="9213" max="9466" width="21.4416666666667" style="194"/>
    <col min="9467" max="9467" width="52.2166666666667" style="194" customWidth="1"/>
    <col min="9468" max="9468" width="32.4416666666667" style="194" customWidth="1"/>
    <col min="9469" max="9722" width="21.4416666666667" style="194"/>
    <col min="9723" max="9723" width="52.2166666666667" style="194" customWidth="1"/>
    <col min="9724" max="9724" width="32.4416666666667" style="194" customWidth="1"/>
    <col min="9725" max="9978" width="21.4416666666667" style="194"/>
    <col min="9979" max="9979" width="52.2166666666667" style="194" customWidth="1"/>
    <col min="9980" max="9980" width="32.4416666666667" style="194" customWidth="1"/>
    <col min="9981" max="10234" width="21.4416666666667" style="194"/>
    <col min="10235" max="10235" width="52.2166666666667" style="194" customWidth="1"/>
    <col min="10236" max="10236" width="32.4416666666667" style="194" customWidth="1"/>
    <col min="10237" max="10490" width="21.4416666666667" style="194"/>
    <col min="10491" max="10491" width="52.2166666666667" style="194" customWidth="1"/>
    <col min="10492" max="10492" width="32.4416666666667" style="194" customWidth="1"/>
    <col min="10493" max="10746" width="21.4416666666667" style="194"/>
    <col min="10747" max="10747" width="52.2166666666667" style="194" customWidth="1"/>
    <col min="10748" max="10748" width="32.4416666666667" style="194" customWidth="1"/>
    <col min="10749" max="11002" width="21.4416666666667" style="194"/>
    <col min="11003" max="11003" width="52.2166666666667" style="194" customWidth="1"/>
    <col min="11004" max="11004" width="32.4416666666667" style="194" customWidth="1"/>
    <col min="11005" max="11258" width="21.4416666666667" style="194"/>
    <col min="11259" max="11259" width="52.2166666666667" style="194" customWidth="1"/>
    <col min="11260" max="11260" width="32.4416666666667" style="194" customWidth="1"/>
    <col min="11261" max="11514" width="21.4416666666667" style="194"/>
    <col min="11515" max="11515" width="52.2166666666667" style="194" customWidth="1"/>
    <col min="11516" max="11516" width="32.4416666666667" style="194" customWidth="1"/>
    <col min="11517" max="11770" width="21.4416666666667" style="194"/>
    <col min="11771" max="11771" width="52.2166666666667" style="194" customWidth="1"/>
    <col min="11772" max="11772" width="32.4416666666667" style="194" customWidth="1"/>
    <col min="11773" max="12026" width="21.4416666666667" style="194"/>
    <col min="12027" max="12027" width="52.2166666666667" style="194" customWidth="1"/>
    <col min="12028" max="12028" width="32.4416666666667" style="194" customWidth="1"/>
    <col min="12029" max="12282" width="21.4416666666667" style="194"/>
    <col min="12283" max="12283" width="52.2166666666667" style="194" customWidth="1"/>
    <col min="12284" max="12284" width="32.4416666666667" style="194" customWidth="1"/>
    <col min="12285" max="12538" width="21.4416666666667" style="194"/>
    <col min="12539" max="12539" width="52.2166666666667" style="194" customWidth="1"/>
    <col min="12540" max="12540" width="32.4416666666667" style="194" customWidth="1"/>
    <col min="12541" max="12794" width="21.4416666666667" style="194"/>
    <col min="12795" max="12795" width="52.2166666666667" style="194" customWidth="1"/>
    <col min="12796" max="12796" width="32.4416666666667" style="194" customWidth="1"/>
    <col min="12797" max="13050" width="21.4416666666667" style="194"/>
    <col min="13051" max="13051" width="52.2166666666667" style="194" customWidth="1"/>
    <col min="13052" max="13052" width="32.4416666666667" style="194" customWidth="1"/>
    <col min="13053" max="13306" width="21.4416666666667" style="194"/>
    <col min="13307" max="13307" width="52.2166666666667" style="194" customWidth="1"/>
    <col min="13308" max="13308" width="32.4416666666667" style="194" customWidth="1"/>
    <col min="13309" max="13562" width="21.4416666666667" style="194"/>
    <col min="13563" max="13563" width="52.2166666666667" style="194" customWidth="1"/>
    <col min="13564" max="13564" width="32.4416666666667" style="194" customWidth="1"/>
    <col min="13565" max="13818" width="21.4416666666667" style="194"/>
    <col min="13819" max="13819" width="52.2166666666667" style="194" customWidth="1"/>
    <col min="13820" max="13820" width="32.4416666666667" style="194" customWidth="1"/>
    <col min="13821" max="14074" width="21.4416666666667" style="194"/>
    <col min="14075" max="14075" width="52.2166666666667" style="194" customWidth="1"/>
    <col min="14076" max="14076" width="32.4416666666667" style="194" customWidth="1"/>
    <col min="14077" max="14330" width="21.4416666666667" style="194"/>
    <col min="14331" max="14331" width="52.2166666666667" style="194" customWidth="1"/>
    <col min="14332" max="14332" width="32.4416666666667" style="194" customWidth="1"/>
    <col min="14333" max="14586" width="21.4416666666667" style="194"/>
    <col min="14587" max="14587" width="52.2166666666667" style="194" customWidth="1"/>
    <col min="14588" max="14588" width="32.4416666666667" style="194" customWidth="1"/>
    <col min="14589" max="14842" width="21.4416666666667" style="194"/>
    <col min="14843" max="14843" width="52.2166666666667" style="194" customWidth="1"/>
    <col min="14844" max="14844" width="32.4416666666667" style="194" customWidth="1"/>
    <col min="14845" max="15098" width="21.4416666666667" style="194"/>
    <col min="15099" max="15099" width="52.2166666666667" style="194" customWidth="1"/>
    <col min="15100" max="15100" width="32.4416666666667" style="194" customWidth="1"/>
    <col min="15101" max="15354" width="21.4416666666667" style="194"/>
    <col min="15355" max="15355" width="52.2166666666667" style="194" customWidth="1"/>
    <col min="15356" max="15356" width="32.4416666666667" style="194" customWidth="1"/>
    <col min="15357" max="15610" width="21.4416666666667" style="194"/>
    <col min="15611" max="15611" width="52.2166666666667" style="194" customWidth="1"/>
    <col min="15612" max="15612" width="32.4416666666667" style="194" customWidth="1"/>
    <col min="15613" max="15866" width="21.4416666666667" style="194"/>
    <col min="15867" max="15867" width="52.2166666666667" style="194" customWidth="1"/>
    <col min="15868" max="15868" width="32.4416666666667" style="194" customWidth="1"/>
    <col min="15869" max="16122" width="21.4416666666667" style="194"/>
    <col min="16123" max="16123" width="52.2166666666667" style="194" customWidth="1"/>
    <col min="16124" max="16124" width="32.4416666666667" style="194" customWidth="1"/>
    <col min="16125" max="16384" width="21.4416666666667" style="194"/>
  </cols>
  <sheetData>
    <row r="1" ht="23.25" customHeight="1" spans="1:2">
      <c r="A1" s="4" t="s">
        <v>1700</v>
      </c>
      <c r="B1" s="4"/>
    </row>
    <row r="2" s="192" customFormat="1" ht="30.75" customHeight="1" spans="1:2">
      <c r="A2" s="99" t="s">
        <v>1701</v>
      </c>
      <c r="B2" s="99"/>
    </row>
    <row r="3" s="192" customFormat="1" ht="21" customHeight="1" spans="1:2">
      <c r="A3" s="195" t="s">
        <v>1702</v>
      </c>
      <c r="B3" s="195"/>
    </row>
    <row r="4" customHeight="1" spans="1:2">
      <c r="A4" s="196"/>
      <c r="B4" s="197" t="s">
        <v>2</v>
      </c>
    </row>
    <row r="5" ht="20.1" customHeight="1" spans="1:2">
      <c r="A5" s="186" t="s">
        <v>1703</v>
      </c>
      <c r="B5" s="176" t="s">
        <v>1692</v>
      </c>
    </row>
    <row r="6" ht="20" customHeight="1" spans="1:2">
      <c r="A6" s="198" t="s">
        <v>1704</v>
      </c>
      <c r="B6" s="90">
        <v>312229.257149</v>
      </c>
    </row>
    <row r="7" s="193" customFormat="1" ht="20" customHeight="1" spans="1:2">
      <c r="A7" s="199" t="s">
        <v>1705</v>
      </c>
      <c r="B7" s="90">
        <f>SUM(B8:B11)</f>
        <v>56589.551308</v>
      </c>
    </row>
    <row r="8" s="193" customFormat="1" ht="20" customHeight="1" spans="1:2">
      <c r="A8" s="199" t="s">
        <v>1706</v>
      </c>
      <c r="B8" s="90">
        <v>38790.23306</v>
      </c>
    </row>
    <row r="9" s="193" customFormat="1" ht="20" customHeight="1" spans="1:2">
      <c r="A9" s="199" t="s">
        <v>1707</v>
      </c>
      <c r="B9" s="90">
        <v>12159.509109</v>
      </c>
    </row>
    <row r="10" s="193" customFormat="1" ht="20" customHeight="1" spans="1:2">
      <c r="A10" s="199" t="s">
        <v>1708</v>
      </c>
      <c r="B10" s="90">
        <v>4622.085139</v>
      </c>
    </row>
    <row r="11" s="193" customFormat="1" ht="20" customHeight="1" spans="1:2">
      <c r="A11" s="199" t="s">
        <v>1709</v>
      </c>
      <c r="B11" s="90">
        <v>1017.724</v>
      </c>
    </row>
    <row r="12" s="193" customFormat="1" ht="20" customHeight="1" spans="1:2">
      <c r="A12" s="199" t="s">
        <v>1710</v>
      </c>
      <c r="B12" s="90">
        <f>SUM(B13:B22)</f>
        <v>15671.42908</v>
      </c>
    </row>
    <row r="13" s="193" customFormat="1" ht="20" customHeight="1" spans="1:2">
      <c r="A13" s="199" t="s">
        <v>1711</v>
      </c>
      <c r="B13" s="90">
        <v>11193.254459</v>
      </c>
    </row>
    <row r="14" s="193" customFormat="1" ht="20" customHeight="1" spans="1:2">
      <c r="A14" s="199" t="s">
        <v>1712</v>
      </c>
      <c r="B14" s="90">
        <v>96.86</v>
      </c>
    </row>
    <row r="15" s="193" customFormat="1" ht="20" customHeight="1" spans="1:2">
      <c r="A15" s="199" t="s">
        <v>1713</v>
      </c>
      <c r="B15" s="90">
        <v>422.883621</v>
      </c>
    </row>
    <row r="16" s="193" customFormat="1" ht="20" customHeight="1" spans="1:2">
      <c r="A16" s="199" t="s">
        <v>1714</v>
      </c>
      <c r="B16" s="90">
        <v>5</v>
      </c>
    </row>
    <row r="17" s="193" customFormat="1" ht="20" customHeight="1" spans="1:2">
      <c r="A17" s="199" t="s">
        <v>1715</v>
      </c>
      <c r="B17" s="90">
        <v>349.728</v>
      </c>
    </row>
    <row r="18" s="193" customFormat="1" ht="20" customHeight="1" spans="1:2">
      <c r="A18" s="199" t="s">
        <v>1716</v>
      </c>
      <c r="B18" s="90">
        <v>226.9528</v>
      </c>
    </row>
    <row r="19" s="193" customFormat="1" ht="20" customHeight="1" spans="1:2">
      <c r="A19" s="199" t="s">
        <v>1717</v>
      </c>
      <c r="B19" s="90">
        <v>8</v>
      </c>
    </row>
    <row r="20" s="193" customFormat="1" ht="20" customHeight="1" spans="1:2">
      <c r="A20" s="199" t="s">
        <v>1718</v>
      </c>
      <c r="B20" s="90">
        <v>1361.5613</v>
      </c>
    </row>
    <row r="21" s="193" customFormat="1" ht="20" customHeight="1" spans="1:2">
      <c r="A21" s="199" t="s">
        <v>1719</v>
      </c>
      <c r="B21" s="90">
        <v>76.93</v>
      </c>
    </row>
    <row r="22" s="193" customFormat="1" ht="20" customHeight="1" spans="1:2">
      <c r="A22" s="199" t="s">
        <v>1720</v>
      </c>
      <c r="B22" s="90">
        <v>1930.2589</v>
      </c>
    </row>
    <row r="23" s="193" customFormat="1" ht="20" customHeight="1" spans="1:2">
      <c r="A23" s="199" t="s">
        <v>1721</v>
      </c>
      <c r="B23" s="90">
        <f>SUM(B24:B26)</f>
        <v>222423.364753</v>
      </c>
    </row>
    <row r="24" s="193" customFormat="1" ht="20" customHeight="1" spans="1:2">
      <c r="A24" s="199" t="s">
        <v>1722</v>
      </c>
      <c r="B24" s="90">
        <v>195432.954603</v>
      </c>
    </row>
    <row r="25" s="193" customFormat="1" ht="20" customHeight="1" spans="1:2">
      <c r="A25" s="199" t="s">
        <v>1723</v>
      </c>
      <c r="B25" s="90">
        <v>26990.41015</v>
      </c>
    </row>
    <row r="26" s="193" customFormat="1" ht="20" customHeight="1" spans="1:2">
      <c r="A26" s="199" t="s">
        <v>1724</v>
      </c>
      <c r="B26" s="90"/>
    </row>
    <row r="27" s="193" customFormat="1" ht="20" customHeight="1" spans="1:2">
      <c r="A27" s="199" t="s">
        <v>1725</v>
      </c>
      <c r="B27" s="90">
        <f>SUM(B28:B32)</f>
        <v>16651.332008</v>
      </c>
    </row>
    <row r="28" s="193" customFormat="1" ht="20" customHeight="1" spans="1:2">
      <c r="A28" s="199" t="s">
        <v>1726</v>
      </c>
      <c r="B28" s="90">
        <v>2256.990408</v>
      </c>
    </row>
    <row r="29" s="193" customFormat="1" ht="20" customHeight="1" spans="1:2">
      <c r="A29" s="199" t="s">
        <v>1727</v>
      </c>
      <c r="B29" s="90"/>
    </row>
    <row r="30" s="193" customFormat="1" ht="20" customHeight="1" spans="1:2">
      <c r="A30" s="199" t="s">
        <v>1728</v>
      </c>
      <c r="B30" s="90"/>
    </row>
    <row r="31" s="193" customFormat="1" ht="20" customHeight="1" spans="1:2">
      <c r="A31" s="199" t="s">
        <v>1729</v>
      </c>
      <c r="B31" s="90">
        <v>205.9416</v>
      </c>
    </row>
    <row r="32" s="193" customFormat="1" ht="20" customHeight="1" spans="1:2">
      <c r="A32" s="199" t="s">
        <v>1730</v>
      </c>
      <c r="B32" s="90">
        <v>14188.4</v>
      </c>
    </row>
    <row r="33" s="193" customFormat="1" ht="39" customHeight="1" spans="1:2">
      <c r="A33" s="200" t="s">
        <v>1731</v>
      </c>
      <c r="B33" s="200"/>
    </row>
    <row r="34" ht="13.5"/>
    <row r="35" ht="13.5"/>
    <row r="36" ht="13.5"/>
    <row r="37" ht="13.5"/>
    <row r="38" ht="13.5"/>
  </sheetData>
  <mergeCells count="4">
    <mergeCell ref="A1:B1"/>
    <mergeCell ref="A2:B2"/>
    <mergeCell ref="A3:B3"/>
    <mergeCell ref="A33:B33"/>
  </mergeCells>
  <printOptions horizontalCentered="1"/>
  <pageMargins left="1.00347222222222" right="1.00347222222222" top="1.37777777777778" bottom="0.786805555555556" header="0.590277777777778" footer="0.786805555555556"/>
  <pageSetup paperSize="9" scale="95" fitToHeight="0" orientation="portrait" blackAndWhite="1" errors="blank"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FF00"/>
    <pageSetUpPr fitToPage="1"/>
  </sheetPr>
  <dimension ref="A1:H38"/>
  <sheetViews>
    <sheetView showZeros="0" topLeftCell="A15" workbookViewId="0">
      <selection activeCell="K19" sqref="K19"/>
    </sheetView>
  </sheetViews>
  <sheetFormatPr defaultColWidth="9" defaultRowHeight="21.9" customHeight="1" outlineLevelCol="7"/>
  <cols>
    <col min="1" max="1" width="31.75" style="420" customWidth="1"/>
    <col min="2" max="2" width="17.3333333333333" style="420" hidden="1" customWidth="1"/>
    <col min="3" max="4" width="14.125" style="420" customWidth="1"/>
    <col min="5" max="5" width="14.125" style="420" hidden="1" customWidth="1"/>
    <col min="6" max="6" width="14.125" style="420" customWidth="1"/>
    <col min="7" max="8" width="13.625" style="420" customWidth="1"/>
    <col min="9" max="215" width="9" style="420"/>
    <col min="216" max="216" width="4.88333333333333" style="420" customWidth="1"/>
    <col min="217" max="217" width="30.6666666666667" style="420" customWidth="1"/>
    <col min="218" max="218" width="17" style="420" customWidth="1"/>
    <col min="219" max="219" width="13.4416666666667" style="420" customWidth="1"/>
    <col min="220" max="220" width="32.1083333333333" style="420" customWidth="1"/>
    <col min="221" max="221" width="15.4416666666667" style="420" customWidth="1"/>
    <col min="222" max="222" width="12.2166666666667" style="420" customWidth="1"/>
    <col min="223" max="471" width="9" style="420"/>
    <col min="472" max="472" width="4.88333333333333" style="420" customWidth="1"/>
    <col min="473" max="473" width="30.6666666666667" style="420" customWidth="1"/>
    <col min="474" max="474" width="17" style="420" customWidth="1"/>
    <col min="475" max="475" width="13.4416666666667" style="420" customWidth="1"/>
    <col min="476" max="476" width="32.1083333333333" style="420" customWidth="1"/>
    <col min="477" max="477" width="15.4416666666667" style="420" customWidth="1"/>
    <col min="478" max="478" width="12.2166666666667" style="420" customWidth="1"/>
    <col min="479" max="727" width="9" style="420"/>
    <col min="728" max="728" width="4.88333333333333" style="420" customWidth="1"/>
    <col min="729" max="729" width="30.6666666666667" style="420" customWidth="1"/>
    <col min="730" max="730" width="17" style="420" customWidth="1"/>
    <col min="731" max="731" width="13.4416666666667" style="420" customWidth="1"/>
    <col min="732" max="732" width="32.1083333333333" style="420" customWidth="1"/>
    <col min="733" max="733" width="15.4416666666667" style="420" customWidth="1"/>
    <col min="734" max="734" width="12.2166666666667" style="420" customWidth="1"/>
    <col min="735" max="983" width="9" style="420"/>
    <col min="984" max="984" width="4.88333333333333" style="420" customWidth="1"/>
    <col min="985" max="985" width="30.6666666666667" style="420" customWidth="1"/>
    <col min="986" max="986" width="17" style="420" customWidth="1"/>
    <col min="987" max="987" width="13.4416666666667" style="420" customWidth="1"/>
    <col min="988" max="988" width="32.1083333333333" style="420" customWidth="1"/>
    <col min="989" max="989" width="15.4416666666667" style="420" customWidth="1"/>
    <col min="990" max="990" width="12.2166666666667" style="420" customWidth="1"/>
    <col min="991" max="1239" width="9" style="420"/>
    <col min="1240" max="1240" width="4.88333333333333" style="420" customWidth="1"/>
    <col min="1241" max="1241" width="30.6666666666667" style="420" customWidth="1"/>
    <col min="1242" max="1242" width="17" style="420" customWidth="1"/>
    <col min="1243" max="1243" width="13.4416666666667" style="420" customWidth="1"/>
    <col min="1244" max="1244" width="32.1083333333333" style="420" customWidth="1"/>
    <col min="1245" max="1245" width="15.4416666666667" style="420" customWidth="1"/>
    <col min="1246" max="1246" width="12.2166666666667" style="420" customWidth="1"/>
    <col min="1247" max="1495" width="9" style="420"/>
    <col min="1496" max="1496" width="4.88333333333333" style="420" customWidth="1"/>
    <col min="1497" max="1497" width="30.6666666666667" style="420" customWidth="1"/>
    <col min="1498" max="1498" width="17" style="420" customWidth="1"/>
    <col min="1499" max="1499" width="13.4416666666667" style="420" customWidth="1"/>
    <col min="1500" max="1500" width="32.1083333333333" style="420" customWidth="1"/>
    <col min="1501" max="1501" width="15.4416666666667" style="420" customWidth="1"/>
    <col min="1502" max="1502" width="12.2166666666667" style="420" customWidth="1"/>
    <col min="1503" max="1751" width="9" style="420"/>
    <col min="1752" max="1752" width="4.88333333333333" style="420" customWidth="1"/>
    <col min="1753" max="1753" width="30.6666666666667" style="420" customWidth="1"/>
    <col min="1754" max="1754" width="17" style="420" customWidth="1"/>
    <col min="1755" max="1755" width="13.4416666666667" style="420" customWidth="1"/>
    <col min="1756" max="1756" width="32.1083333333333" style="420" customWidth="1"/>
    <col min="1757" max="1757" width="15.4416666666667" style="420" customWidth="1"/>
    <col min="1758" max="1758" width="12.2166666666667" style="420" customWidth="1"/>
    <col min="1759" max="2007" width="9" style="420"/>
    <col min="2008" max="2008" width="4.88333333333333" style="420" customWidth="1"/>
    <col min="2009" max="2009" width="30.6666666666667" style="420" customWidth="1"/>
    <col min="2010" max="2010" width="17" style="420" customWidth="1"/>
    <col min="2011" max="2011" width="13.4416666666667" style="420" customWidth="1"/>
    <col min="2012" max="2012" width="32.1083333333333" style="420" customWidth="1"/>
    <col min="2013" max="2013" width="15.4416666666667" style="420" customWidth="1"/>
    <col min="2014" max="2014" width="12.2166666666667" style="420" customWidth="1"/>
    <col min="2015" max="2263" width="9" style="420"/>
    <col min="2264" max="2264" width="4.88333333333333" style="420" customWidth="1"/>
    <col min="2265" max="2265" width="30.6666666666667" style="420" customWidth="1"/>
    <col min="2266" max="2266" width="17" style="420" customWidth="1"/>
    <col min="2267" max="2267" width="13.4416666666667" style="420" customWidth="1"/>
    <col min="2268" max="2268" width="32.1083333333333" style="420" customWidth="1"/>
    <col min="2269" max="2269" width="15.4416666666667" style="420" customWidth="1"/>
    <col min="2270" max="2270" width="12.2166666666667" style="420" customWidth="1"/>
    <col min="2271" max="2519" width="9" style="420"/>
    <col min="2520" max="2520" width="4.88333333333333" style="420" customWidth="1"/>
    <col min="2521" max="2521" width="30.6666666666667" style="420" customWidth="1"/>
    <col min="2522" max="2522" width="17" style="420" customWidth="1"/>
    <col min="2523" max="2523" width="13.4416666666667" style="420" customWidth="1"/>
    <col min="2524" max="2524" width="32.1083333333333" style="420" customWidth="1"/>
    <col min="2525" max="2525" width="15.4416666666667" style="420" customWidth="1"/>
    <col min="2526" max="2526" width="12.2166666666667" style="420" customWidth="1"/>
    <col min="2527" max="2775" width="9" style="420"/>
    <col min="2776" max="2776" width="4.88333333333333" style="420" customWidth="1"/>
    <col min="2777" max="2777" width="30.6666666666667" style="420" customWidth="1"/>
    <col min="2778" max="2778" width="17" style="420" customWidth="1"/>
    <col min="2779" max="2779" width="13.4416666666667" style="420" customWidth="1"/>
    <col min="2780" max="2780" width="32.1083333333333" style="420" customWidth="1"/>
    <col min="2781" max="2781" width="15.4416666666667" style="420" customWidth="1"/>
    <col min="2782" max="2782" width="12.2166666666667" style="420" customWidth="1"/>
    <col min="2783" max="3031" width="9" style="420"/>
    <col min="3032" max="3032" width="4.88333333333333" style="420" customWidth="1"/>
    <col min="3033" max="3033" width="30.6666666666667" style="420" customWidth="1"/>
    <col min="3034" max="3034" width="17" style="420" customWidth="1"/>
    <col min="3035" max="3035" width="13.4416666666667" style="420" customWidth="1"/>
    <col min="3036" max="3036" width="32.1083333333333" style="420" customWidth="1"/>
    <col min="3037" max="3037" width="15.4416666666667" style="420" customWidth="1"/>
    <col min="3038" max="3038" width="12.2166666666667" style="420" customWidth="1"/>
    <col min="3039" max="3287" width="9" style="420"/>
    <col min="3288" max="3288" width="4.88333333333333" style="420" customWidth="1"/>
    <col min="3289" max="3289" width="30.6666666666667" style="420" customWidth="1"/>
    <col min="3290" max="3290" width="17" style="420" customWidth="1"/>
    <col min="3291" max="3291" width="13.4416666666667" style="420" customWidth="1"/>
    <col min="3292" max="3292" width="32.1083333333333" style="420" customWidth="1"/>
    <col min="3293" max="3293" width="15.4416666666667" style="420" customWidth="1"/>
    <col min="3294" max="3294" width="12.2166666666667" style="420" customWidth="1"/>
    <col min="3295" max="3543" width="9" style="420"/>
    <col min="3544" max="3544" width="4.88333333333333" style="420" customWidth="1"/>
    <col min="3545" max="3545" width="30.6666666666667" style="420" customWidth="1"/>
    <col min="3546" max="3546" width="17" style="420" customWidth="1"/>
    <col min="3547" max="3547" width="13.4416666666667" style="420" customWidth="1"/>
    <col min="3548" max="3548" width="32.1083333333333" style="420" customWidth="1"/>
    <col min="3549" max="3549" width="15.4416666666667" style="420" customWidth="1"/>
    <col min="3550" max="3550" width="12.2166666666667" style="420" customWidth="1"/>
    <col min="3551" max="3799" width="9" style="420"/>
    <col min="3800" max="3800" width="4.88333333333333" style="420" customWidth="1"/>
    <col min="3801" max="3801" width="30.6666666666667" style="420" customWidth="1"/>
    <col min="3802" max="3802" width="17" style="420" customWidth="1"/>
    <col min="3803" max="3803" width="13.4416666666667" style="420" customWidth="1"/>
    <col min="3804" max="3804" width="32.1083333333333" style="420" customWidth="1"/>
    <col min="3805" max="3805" width="15.4416666666667" style="420" customWidth="1"/>
    <col min="3806" max="3806" width="12.2166666666667" style="420" customWidth="1"/>
    <col min="3807" max="4055" width="9" style="420"/>
    <col min="4056" max="4056" width="4.88333333333333" style="420" customWidth="1"/>
    <col min="4057" max="4057" width="30.6666666666667" style="420" customWidth="1"/>
    <col min="4058" max="4058" width="17" style="420" customWidth="1"/>
    <col min="4059" max="4059" width="13.4416666666667" style="420" customWidth="1"/>
    <col min="4060" max="4060" width="32.1083333333333" style="420" customWidth="1"/>
    <col min="4061" max="4061" width="15.4416666666667" style="420" customWidth="1"/>
    <col min="4062" max="4062" width="12.2166666666667" style="420" customWidth="1"/>
    <col min="4063" max="4311" width="9" style="420"/>
    <col min="4312" max="4312" width="4.88333333333333" style="420" customWidth="1"/>
    <col min="4313" max="4313" width="30.6666666666667" style="420" customWidth="1"/>
    <col min="4314" max="4314" width="17" style="420" customWidth="1"/>
    <col min="4315" max="4315" width="13.4416666666667" style="420" customWidth="1"/>
    <col min="4316" max="4316" width="32.1083333333333" style="420" customWidth="1"/>
    <col min="4317" max="4317" width="15.4416666666667" style="420" customWidth="1"/>
    <col min="4318" max="4318" width="12.2166666666667" style="420" customWidth="1"/>
    <col min="4319" max="4567" width="9" style="420"/>
    <col min="4568" max="4568" width="4.88333333333333" style="420" customWidth="1"/>
    <col min="4569" max="4569" width="30.6666666666667" style="420" customWidth="1"/>
    <col min="4570" max="4570" width="17" style="420" customWidth="1"/>
    <col min="4571" max="4571" width="13.4416666666667" style="420" customWidth="1"/>
    <col min="4572" max="4572" width="32.1083333333333" style="420" customWidth="1"/>
    <col min="4573" max="4573" width="15.4416666666667" style="420" customWidth="1"/>
    <col min="4574" max="4574" width="12.2166666666667" style="420" customWidth="1"/>
    <col min="4575" max="4823" width="9" style="420"/>
    <col min="4824" max="4824" width="4.88333333333333" style="420" customWidth="1"/>
    <col min="4825" max="4825" width="30.6666666666667" style="420" customWidth="1"/>
    <col min="4826" max="4826" width="17" style="420" customWidth="1"/>
    <col min="4827" max="4827" width="13.4416666666667" style="420" customWidth="1"/>
    <col min="4828" max="4828" width="32.1083333333333" style="420" customWidth="1"/>
    <col min="4829" max="4829" width="15.4416666666667" style="420" customWidth="1"/>
    <col min="4830" max="4830" width="12.2166666666667" style="420" customWidth="1"/>
    <col min="4831" max="5079" width="9" style="420"/>
    <col min="5080" max="5080" width="4.88333333333333" style="420" customWidth="1"/>
    <col min="5081" max="5081" width="30.6666666666667" style="420" customWidth="1"/>
    <col min="5082" max="5082" width="17" style="420" customWidth="1"/>
    <col min="5083" max="5083" width="13.4416666666667" style="420" customWidth="1"/>
    <col min="5084" max="5084" width="32.1083333333333" style="420" customWidth="1"/>
    <col min="5085" max="5085" width="15.4416666666667" style="420" customWidth="1"/>
    <col min="5086" max="5086" width="12.2166666666667" style="420" customWidth="1"/>
    <col min="5087" max="5335" width="9" style="420"/>
    <col min="5336" max="5336" width="4.88333333333333" style="420" customWidth="1"/>
    <col min="5337" max="5337" width="30.6666666666667" style="420" customWidth="1"/>
    <col min="5338" max="5338" width="17" style="420" customWidth="1"/>
    <col min="5339" max="5339" width="13.4416666666667" style="420" customWidth="1"/>
    <col min="5340" max="5340" width="32.1083333333333" style="420" customWidth="1"/>
    <col min="5341" max="5341" width="15.4416666666667" style="420" customWidth="1"/>
    <col min="5342" max="5342" width="12.2166666666667" style="420" customWidth="1"/>
    <col min="5343" max="5591" width="9" style="420"/>
    <col min="5592" max="5592" width="4.88333333333333" style="420" customWidth="1"/>
    <col min="5593" max="5593" width="30.6666666666667" style="420" customWidth="1"/>
    <col min="5594" max="5594" width="17" style="420" customWidth="1"/>
    <col min="5595" max="5595" width="13.4416666666667" style="420" customWidth="1"/>
    <col min="5596" max="5596" width="32.1083333333333" style="420" customWidth="1"/>
    <col min="5597" max="5597" width="15.4416666666667" style="420" customWidth="1"/>
    <col min="5598" max="5598" width="12.2166666666667" style="420" customWidth="1"/>
    <col min="5599" max="5847" width="9" style="420"/>
    <col min="5848" max="5848" width="4.88333333333333" style="420" customWidth="1"/>
    <col min="5849" max="5849" width="30.6666666666667" style="420" customWidth="1"/>
    <col min="5850" max="5850" width="17" style="420" customWidth="1"/>
    <col min="5851" max="5851" width="13.4416666666667" style="420" customWidth="1"/>
    <col min="5852" max="5852" width="32.1083333333333" style="420" customWidth="1"/>
    <col min="5853" max="5853" width="15.4416666666667" style="420" customWidth="1"/>
    <col min="5854" max="5854" width="12.2166666666667" style="420" customWidth="1"/>
    <col min="5855" max="6103" width="9" style="420"/>
    <col min="6104" max="6104" width="4.88333333333333" style="420" customWidth="1"/>
    <col min="6105" max="6105" width="30.6666666666667" style="420" customWidth="1"/>
    <col min="6106" max="6106" width="17" style="420" customWidth="1"/>
    <col min="6107" max="6107" width="13.4416666666667" style="420" customWidth="1"/>
    <col min="6108" max="6108" width="32.1083333333333" style="420" customWidth="1"/>
    <col min="6109" max="6109" width="15.4416666666667" style="420" customWidth="1"/>
    <col min="6110" max="6110" width="12.2166666666667" style="420" customWidth="1"/>
    <col min="6111" max="6359" width="9" style="420"/>
    <col min="6360" max="6360" width="4.88333333333333" style="420" customWidth="1"/>
    <col min="6361" max="6361" width="30.6666666666667" style="420" customWidth="1"/>
    <col min="6362" max="6362" width="17" style="420" customWidth="1"/>
    <col min="6363" max="6363" width="13.4416666666667" style="420" customWidth="1"/>
    <col min="6364" max="6364" width="32.1083333333333" style="420" customWidth="1"/>
    <col min="6365" max="6365" width="15.4416666666667" style="420" customWidth="1"/>
    <col min="6366" max="6366" width="12.2166666666667" style="420" customWidth="1"/>
    <col min="6367" max="6615" width="9" style="420"/>
    <col min="6616" max="6616" width="4.88333333333333" style="420" customWidth="1"/>
    <col min="6617" max="6617" width="30.6666666666667" style="420" customWidth="1"/>
    <col min="6618" max="6618" width="17" style="420" customWidth="1"/>
    <col min="6619" max="6619" width="13.4416666666667" style="420" customWidth="1"/>
    <col min="6620" max="6620" width="32.1083333333333" style="420" customWidth="1"/>
    <col min="6621" max="6621" width="15.4416666666667" style="420" customWidth="1"/>
    <col min="6622" max="6622" width="12.2166666666667" style="420" customWidth="1"/>
    <col min="6623" max="6871" width="9" style="420"/>
    <col min="6872" max="6872" width="4.88333333333333" style="420" customWidth="1"/>
    <col min="6873" max="6873" width="30.6666666666667" style="420" customWidth="1"/>
    <col min="6874" max="6874" width="17" style="420" customWidth="1"/>
    <col min="6875" max="6875" width="13.4416666666667" style="420" customWidth="1"/>
    <col min="6876" max="6876" width="32.1083333333333" style="420" customWidth="1"/>
    <col min="6877" max="6877" width="15.4416666666667" style="420" customWidth="1"/>
    <col min="6878" max="6878" width="12.2166666666667" style="420" customWidth="1"/>
    <col min="6879" max="7127" width="9" style="420"/>
    <col min="7128" max="7128" width="4.88333333333333" style="420" customWidth="1"/>
    <col min="7129" max="7129" width="30.6666666666667" style="420" customWidth="1"/>
    <col min="7130" max="7130" width="17" style="420" customWidth="1"/>
    <col min="7131" max="7131" width="13.4416666666667" style="420" customWidth="1"/>
    <col min="7132" max="7132" width="32.1083333333333" style="420" customWidth="1"/>
    <col min="7133" max="7133" width="15.4416666666667" style="420" customWidth="1"/>
    <col min="7134" max="7134" width="12.2166666666667" style="420" customWidth="1"/>
    <col min="7135" max="7383" width="9" style="420"/>
    <col min="7384" max="7384" width="4.88333333333333" style="420" customWidth="1"/>
    <col min="7385" max="7385" width="30.6666666666667" style="420" customWidth="1"/>
    <col min="7386" max="7386" width="17" style="420" customWidth="1"/>
    <col min="7387" max="7387" width="13.4416666666667" style="420" customWidth="1"/>
    <col min="7388" max="7388" width="32.1083333333333" style="420" customWidth="1"/>
    <col min="7389" max="7389" width="15.4416666666667" style="420" customWidth="1"/>
    <col min="7390" max="7390" width="12.2166666666667" style="420" customWidth="1"/>
    <col min="7391" max="7639" width="9" style="420"/>
    <col min="7640" max="7640" width="4.88333333333333" style="420" customWidth="1"/>
    <col min="7641" max="7641" width="30.6666666666667" style="420" customWidth="1"/>
    <col min="7642" max="7642" width="17" style="420" customWidth="1"/>
    <col min="7643" max="7643" width="13.4416666666667" style="420" customWidth="1"/>
    <col min="7644" max="7644" width="32.1083333333333" style="420" customWidth="1"/>
    <col min="7645" max="7645" width="15.4416666666667" style="420" customWidth="1"/>
    <col min="7646" max="7646" width="12.2166666666667" style="420" customWidth="1"/>
    <col min="7647" max="7895" width="9" style="420"/>
    <col min="7896" max="7896" width="4.88333333333333" style="420" customWidth="1"/>
    <col min="7897" max="7897" width="30.6666666666667" style="420" customWidth="1"/>
    <col min="7898" max="7898" width="17" style="420" customWidth="1"/>
    <col min="7899" max="7899" width="13.4416666666667" style="420" customWidth="1"/>
    <col min="7900" max="7900" width="32.1083333333333" style="420" customWidth="1"/>
    <col min="7901" max="7901" width="15.4416666666667" style="420" customWidth="1"/>
    <col min="7902" max="7902" width="12.2166666666667" style="420" customWidth="1"/>
    <col min="7903" max="8151" width="9" style="420"/>
    <col min="8152" max="8152" width="4.88333333333333" style="420" customWidth="1"/>
    <col min="8153" max="8153" width="30.6666666666667" style="420" customWidth="1"/>
    <col min="8154" max="8154" width="17" style="420" customWidth="1"/>
    <col min="8155" max="8155" width="13.4416666666667" style="420" customWidth="1"/>
    <col min="8156" max="8156" width="32.1083333333333" style="420" customWidth="1"/>
    <col min="8157" max="8157" width="15.4416666666667" style="420" customWidth="1"/>
    <col min="8158" max="8158" width="12.2166666666667" style="420" customWidth="1"/>
    <col min="8159" max="8407" width="9" style="420"/>
    <col min="8408" max="8408" width="4.88333333333333" style="420" customWidth="1"/>
    <col min="8409" max="8409" width="30.6666666666667" style="420" customWidth="1"/>
    <col min="8410" max="8410" width="17" style="420" customWidth="1"/>
    <col min="8411" max="8411" width="13.4416666666667" style="420" customWidth="1"/>
    <col min="8412" max="8412" width="32.1083333333333" style="420" customWidth="1"/>
    <col min="8413" max="8413" width="15.4416666666667" style="420" customWidth="1"/>
    <col min="8414" max="8414" width="12.2166666666667" style="420" customWidth="1"/>
    <col min="8415" max="8663" width="9" style="420"/>
    <col min="8664" max="8664" width="4.88333333333333" style="420" customWidth="1"/>
    <col min="8665" max="8665" width="30.6666666666667" style="420" customWidth="1"/>
    <col min="8666" max="8666" width="17" style="420" customWidth="1"/>
    <col min="8667" max="8667" width="13.4416666666667" style="420" customWidth="1"/>
    <col min="8668" max="8668" width="32.1083333333333" style="420" customWidth="1"/>
    <col min="8669" max="8669" width="15.4416666666667" style="420" customWidth="1"/>
    <col min="8670" max="8670" width="12.2166666666667" style="420" customWidth="1"/>
    <col min="8671" max="8919" width="9" style="420"/>
    <col min="8920" max="8920" width="4.88333333333333" style="420" customWidth="1"/>
    <col min="8921" max="8921" width="30.6666666666667" style="420" customWidth="1"/>
    <col min="8922" max="8922" width="17" style="420" customWidth="1"/>
    <col min="8923" max="8923" width="13.4416666666667" style="420" customWidth="1"/>
    <col min="8924" max="8924" width="32.1083333333333" style="420" customWidth="1"/>
    <col min="8925" max="8925" width="15.4416666666667" style="420" customWidth="1"/>
    <col min="8926" max="8926" width="12.2166666666667" style="420" customWidth="1"/>
    <col min="8927" max="9175" width="9" style="420"/>
    <col min="9176" max="9176" width="4.88333333333333" style="420" customWidth="1"/>
    <col min="9177" max="9177" width="30.6666666666667" style="420" customWidth="1"/>
    <col min="9178" max="9178" width="17" style="420" customWidth="1"/>
    <col min="9179" max="9179" width="13.4416666666667" style="420" customWidth="1"/>
    <col min="9180" max="9180" width="32.1083333333333" style="420" customWidth="1"/>
    <col min="9181" max="9181" width="15.4416666666667" style="420" customWidth="1"/>
    <col min="9182" max="9182" width="12.2166666666667" style="420" customWidth="1"/>
    <col min="9183" max="9431" width="9" style="420"/>
    <col min="9432" max="9432" width="4.88333333333333" style="420" customWidth="1"/>
    <col min="9433" max="9433" width="30.6666666666667" style="420" customWidth="1"/>
    <col min="9434" max="9434" width="17" style="420" customWidth="1"/>
    <col min="9435" max="9435" width="13.4416666666667" style="420" customWidth="1"/>
    <col min="9436" max="9436" width="32.1083333333333" style="420" customWidth="1"/>
    <col min="9437" max="9437" width="15.4416666666667" style="420" customWidth="1"/>
    <col min="9438" max="9438" width="12.2166666666667" style="420" customWidth="1"/>
    <col min="9439" max="9687" width="9" style="420"/>
    <col min="9688" max="9688" width="4.88333333333333" style="420" customWidth="1"/>
    <col min="9689" max="9689" width="30.6666666666667" style="420" customWidth="1"/>
    <col min="9690" max="9690" width="17" style="420" customWidth="1"/>
    <col min="9691" max="9691" width="13.4416666666667" style="420" customWidth="1"/>
    <col min="9692" max="9692" width="32.1083333333333" style="420" customWidth="1"/>
    <col min="9693" max="9693" width="15.4416666666667" style="420" customWidth="1"/>
    <col min="9694" max="9694" width="12.2166666666667" style="420" customWidth="1"/>
    <col min="9695" max="9943" width="9" style="420"/>
    <col min="9944" max="9944" width="4.88333333333333" style="420" customWidth="1"/>
    <col min="9945" max="9945" width="30.6666666666667" style="420" customWidth="1"/>
    <col min="9946" max="9946" width="17" style="420" customWidth="1"/>
    <col min="9947" max="9947" width="13.4416666666667" style="420" customWidth="1"/>
    <col min="9948" max="9948" width="32.1083333333333" style="420" customWidth="1"/>
    <col min="9949" max="9949" width="15.4416666666667" style="420" customWidth="1"/>
    <col min="9950" max="9950" width="12.2166666666667" style="420" customWidth="1"/>
    <col min="9951" max="10199" width="9" style="420"/>
    <col min="10200" max="10200" width="4.88333333333333" style="420" customWidth="1"/>
    <col min="10201" max="10201" width="30.6666666666667" style="420" customWidth="1"/>
    <col min="10202" max="10202" width="17" style="420" customWidth="1"/>
    <col min="10203" max="10203" width="13.4416666666667" style="420" customWidth="1"/>
    <col min="10204" max="10204" width="32.1083333333333" style="420" customWidth="1"/>
    <col min="10205" max="10205" width="15.4416666666667" style="420" customWidth="1"/>
    <col min="10206" max="10206" width="12.2166666666667" style="420" customWidth="1"/>
    <col min="10207" max="10455" width="9" style="420"/>
    <col min="10456" max="10456" width="4.88333333333333" style="420" customWidth="1"/>
    <col min="10457" max="10457" width="30.6666666666667" style="420" customWidth="1"/>
    <col min="10458" max="10458" width="17" style="420" customWidth="1"/>
    <col min="10459" max="10459" width="13.4416666666667" style="420" customWidth="1"/>
    <col min="10460" max="10460" width="32.1083333333333" style="420" customWidth="1"/>
    <col min="10461" max="10461" width="15.4416666666667" style="420" customWidth="1"/>
    <col min="10462" max="10462" width="12.2166666666667" style="420" customWidth="1"/>
    <col min="10463" max="10711" width="9" style="420"/>
    <col min="10712" max="10712" width="4.88333333333333" style="420" customWidth="1"/>
    <col min="10713" max="10713" width="30.6666666666667" style="420" customWidth="1"/>
    <col min="10714" max="10714" width="17" style="420" customWidth="1"/>
    <col min="10715" max="10715" width="13.4416666666667" style="420" customWidth="1"/>
    <col min="10716" max="10716" width="32.1083333333333" style="420" customWidth="1"/>
    <col min="10717" max="10717" width="15.4416666666667" style="420" customWidth="1"/>
    <col min="10718" max="10718" width="12.2166666666667" style="420" customWidth="1"/>
    <col min="10719" max="10967" width="9" style="420"/>
    <col min="10968" max="10968" width="4.88333333333333" style="420" customWidth="1"/>
    <col min="10969" max="10969" width="30.6666666666667" style="420" customWidth="1"/>
    <col min="10970" max="10970" width="17" style="420" customWidth="1"/>
    <col min="10971" max="10971" width="13.4416666666667" style="420" customWidth="1"/>
    <col min="10972" max="10972" width="32.1083333333333" style="420" customWidth="1"/>
    <col min="10973" max="10973" width="15.4416666666667" style="420" customWidth="1"/>
    <col min="10974" max="10974" width="12.2166666666667" style="420" customWidth="1"/>
    <col min="10975" max="11223" width="9" style="420"/>
    <col min="11224" max="11224" width="4.88333333333333" style="420" customWidth="1"/>
    <col min="11225" max="11225" width="30.6666666666667" style="420" customWidth="1"/>
    <col min="11226" max="11226" width="17" style="420" customWidth="1"/>
    <col min="11227" max="11227" width="13.4416666666667" style="420" customWidth="1"/>
    <col min="11228" max="11228" width="32.1083333333333" style="420" customWidth="1"/>
    <col min="11229" max="11229" width="15.4416666666667" style="420" customWidth="1"/>
    <col min="11230" max="11230" width="12.2166666666667" style="420" customWidth="1"/>
    <col min="11231" max="11479" width="9" style="420"/>
    <col min="11480" max="11480" width="4.88333333333333" style="420" customWidth="1"/>
    <col min="11481" max="11481" width="30.6666666666667" style="420" customWidth="1"/>
    <col min="11482" max="11482" width="17" style="420" customWidth="1"/>
    <col min="11483" max="11483" width="13.4416666666667" style="420" customWidth="1"/>
    <col min="11484" max="11484" width="32.1083333333333" style="420" customWidth="1"/>
    <col min="11485" max="11485" width="15.4416666666667" style="420" customWidth="1"/>
    <col min="11486" max="11486" width="12.2166666666667" style="420" customWidth="1"/>
    <col min="11487" max="11735" width="9" style="420"/>
    <col min="11736" max="11736" width="4.88333333333333" style="420" customWidth="1"/>
    <col min="11737" max="11737" width="30.6666666666667" style="420" customWidth="1"/>
    <col min="11738" max="11738" width="17" style="420" customWidth="1"/>
    <col min="11739" max="11739" width="13.4416666666667" style="420" customWidth="1"/>
    <col min="11740" max="11740" width="32.1083333333333" style="420" customWidth="1"/>
    <col min="11741" max="11741" width="15.4416666666667" style="420" customWidth="1"/>
    <col min="11742" max="11742" width="12.2166666666667" style="420" customWidth="1"/>
    <col min="11743" max="11991" width="9" style="420"/>
    <col min="11992" max="11992" width="4.88333333333333" style="420" customWidth="1"/>
    <col min="11993" max="11993" width="30.6666666666667" style="420" customWidth="1"/>
    <col min="11994" max="11994" width="17" style="420" customWidth="1"/>
    <col min="11995" max="11995" width="13.4416666666667" style="420" customWidth="1"/>
    <col min="11996" max="11996" width="32.1083333333333" style="420" customWidth="1"/>
    <col min="11997" max="11997" width="15.4416666666667" style="420" customWidth="1"/>
    <col min="11998" max="11998" width="12.2166666666667" style="420" customWidth="1"/>
    <col min="11999" max="12247" width="9" style="420"/>
    <col min="12248" max="12248" width="4.88333333333333" style="420" customWidth="1"/>
    <col min="12249" max="12249" width="30.6666666666667" style="420" customWidth="1"/>
    <col min="12250" max="12250" width="17" style="420" customWidth="1"/>
    <col min="12251" max="12251" width="13.4416666666667" style="420" customWidth="1"/>
    <col min="12252" max="12252" width="32.1083333333333" style="420" customWidth="1"/>
    <col min="12253" max="12253" width="15.4416666666667" style="420" customWidth="1"/>
    <col min="12254" max="12254" width="12.2166666666667" style="420" customWidth="1"/>
    <col min="12255" max="12503" width="9" style="420"/>
    <col min="12504" max="12504" width="4.88333333333333" style="420" customWidth="1"/>
    <col min="12505" max="12505" width="30.6666666666667" style="420" customWidth="1"/>
    <col min="12506" max="12506" width="17" style="420" customWidth="1"/>
    <col min="12507" max="12507" width="13.4416666666667" style="420" customWidth="1"/>
    <col min="12508" max="12508" width="32.1083333333333" style="420" customWidth="1"/>
    <col min="12509" max="12509" width="15.4416666666667" style="420" customWidth="1"/>
    <col min="12510" max="12510" width="12.2166666666667" style="420" customWidth="1"/>
    <col min="12511" max="12759" width="9" style="420"/>
    <col min="12760" max="12760" width="4.88333333333333" style="420" customWidth="1"/>
    <col min="12761" max="12761" width="30.6666666666667" style="420" customWidth="1"/>
    <col min="12762" max="12762" width="17" style="420" customWidth="1"/>
    <col min="12763" max="12763" width="13.4416666666667" style="420" customWidth="1"/>
    <col min="12764" max="12764" width="32.1083333333333" style="420" customWidth="1"/>
    <col min="12765" max="12765" width="15.4416666666667" style="420" customWidth="1"/>
    <col min="12766" max="12766" width="12.2166666666667" style="420" customWidth="1"/>
    <col min="12767" max="13015" width="9" style="420"/>
    <col min="13016" max="13016" width="4.88333333333333" style="420" customWidth="1"/>
    <col min="13017" max="13017" width="30.6666666666667" style="420" customWidth="1"/>
    <col min="13018" max="13018" width="17" style="420" customWidth="1"/>
    <col min="13019" max="13019" width="13.4416666666667" style="420" customWidth="1"/>
    <col min="13020" max="13020" width="32.1083333333333" style="420" customWidth="1"/>
    <col min="13021" max="13021" width="15.4416666666667" style="420" customWidth="1"/>
    <col min="13022" max="13022" width="12.2166666666667" style="420" customWidth="1"/>
    <col min="13023" max="13271" width="9" style="420"/>
    <col min="13272" max="13272" width="4.88333333333333" style="420" customWidth="1"/>
    <col min="13273" max="13273" width="30.6666666666667" style="420" customWidth="1"/>
    <col min="13274" max="13274" width="17" style="420" customWidth="1"/>
    <col min="13275" max="13275" width="13.4416666666667" style="420" customWidth="1"/>
    <col min="13276" max="13276" width="32.1083333333333" style="420" customWidth="1"/>
    <col min="13277" max="13277" width="15.4416666666667" style="420" customWidth="1"/>
    <col min="13278" max="13278" width="12.2166666666667" style="420" customWidth="1"/>
    <col min="13279" max="13527" width="9" style="420"/>
    <col min="13528" max="13528" width="4.88333333333333" style="420" customWidth="1"/>
    <col min="13529" max="13529" width="30.6666666666667" style="420" customWidth="1"/>
    <col min="13530" max="13530" width="17" style="420" customWidth="1"/>
    <col min="13531" max="13531" width="13.4416666666667" style="420" customWidth="1"/>
    <col min="13532" max="13532" width="32.1083333333333" style="420" customWidth="1"/>
    <col min="13533" max="13533" width="15.4416666666667" style="420" customWidth="1"/>
    <col min="13534" max="13534" width="12.2166666666667" style="420" customWidth="1"/>
    <col min="13535" max="13783" width="9" style="420"/>
    <col min="13784" max="13784" width="4.88333333333333" style="420" customWidth="1"/>
    <col min="13785" max="13785" width="30.6666666666667" style="420" customWidth="1"/>
    <col min="13786" max="13786" width="17" style="420" customWidth="1"/>
    <col min="13787" max="13787" width="13.4416666666667" style="420" customWidth="1"/>
    <col min="13788" max="13788" width="32.1083333333333" style="420" customWidth="1"/>
    <col min="13789" max="13789" width="15.4416666666667" style="420" customWidth="1"/>
    <col min="13790" max="13790" width="12.2166666666667" style="420" customWidth="1"/>
    <col min="13791" max="14039" width="9" style="420"/>
    <col min="14040" max="14040" width="4.88333333333333" style="420" customWidth="1"/>
    <col min="14041" max="14041" width="30.6666666666667" style="420" customWidth="1"/>
    <col min="14042" max="14042" width="17" style="420" customWidth="1"/>
    <col min="14043" max="14043" width="13.4416666666667" style="420" customWidth="1"/>
    <col min="14044" max="14044" width="32.1083333333333" style="420" customWidth="1"/>
    <col min="14045" max="14045" width="15.4416666666667" style="420" customWidth="1"/>
    <col min="14046" max="14046" width="12.2166666666667" style="420" customWidth="1"/>
    <col min="14047" max="14295" width="9" style="420"/>
    <col min="14296" max="14296" width="4.88333333333333" style="420" customWidth="1"/>
    <col min="14297" max="14297" width="30.6666666666667" style="420" customWidth="1"/>
    <col min="14298" max="14298" width="17" style="420" customWidth="1"/>
    <col min="14299" max="14299" width="13.4416666666667" style="420" customWidth="1"/>
    <col min="14300" max="14300" width="32.1083333333333" style="420" customWidth="1"/>
    <col min="14301" max="14301" width="15.4416666666667" style="420" customWidth="1"/>
    <col min="14302" max="14302" width="12.2166666666667" style="420" customWidth="1"/>
    <col min="14303" max="14551" width="9" style="420"/>
    <col min="14552" max="14552" width="4.88333333333333" style="420" customWidth="1"/>
    <col min="14553" max="14553" width="30.6666666666667" style="420" customWidth="1"/>
    <col min="14554" max="14554" width="17" style="420" customWidth="1"/>
    <col min="14555" max="14555" width="13.4416666666667" style="420" customWidth="1"/>
    <col min="14556" max="14556" width="32.1083333333333" style="420" customWidth="1"/>
    <col min="14557" max="14557" width="15.4416666666667" style="420" customWidth="1"/>
    <col min="14558" max="14558" width="12.2166666666667" style="420" customWidth="1"/>
    <col min="14559" max="14807" width="9" style="420"/>
    <col min="14808" max="14808" width="4.88333333333333" style="420" customWidth="1"/>
    <col min="14809" max="14809" width="30.6666666666667" style="420" customWidth="1"/>
    <col min="14810" max="14810" width="17" style="420" customWidth="1"/>
    <col min="14811" max="14811" width="13.4416666666667" style="420" customWidth="1"/>
    <col min="14812" max="14812" width="32.1083333333333" style="420" customWidth="1"/>
    <col min="14813" max="14813" width="15.4416666666667" style="420" customWidth="1"/>
    <col min="14814" max="14814" width="12.2166666666667" style="420" customWidth="1"/>
    <col min="14815" max="15063" width="9" style="420"/>
    <col min="15064" max="15064" width="4.88333333333333" style="420" customWidth="1"/>
    <col min="15065" max="15065" width="30.6666666666667" style="420" customWidth="1"/>
    <col min="15066" max="15066" width="17" style="420" customWidth="1"/>
    <col min="15067" max="15067" width="13.4416666666667" style="420" customWidth="1"/>
    <col min="15068" max="15068" width="32.1083333333333" style="420" customWidth="1"/>
    <col min="15069" max="15069" width="15.4416666666667" style="420" customWidth="1"/>
    <col min="15070" max="15070" width="12.2166666666667" style="420" customWidth="1"/>
    <col min="15071" max="15319" width="9" style="420"/>
    <col min="15320" max="15320" width="4.88333333333333" style="420" customWidth="1"/>
    <col min="15321" max="15321" width="30.6666666666667" style="420" customWidth="1"/>
    <col min="15322" max="15322" width="17" style="420" customWidth="1"/>
    <col min="15323" max="15323" width="13.4416666666667" style="420" customWidth="1"/>
    <col min="15324" max="15324" width="32.1083333333333" style="420" customWidth="1"/>
    <col min="15325" max="15325" width="15.4416666666667" style="420" customWidth="1"/>
    <col min="15326" max="15326" width="12.2166666666667" style="420" customWidth="1"/>
    <col min="15327" max="15575" width="9" style="420"/>
    <col min="15576" max="15576" width="4.88333333333333" style="420" customWidth="1"/>
    <col min="15577" max="15577" width="30.6666666666667" style="420" customWidth="1"/>
    <col min="15578" max="15578" width="17" style="420" customWidth="1"/>
    <col min="15579" max="15579" width="13.4416666666667" style="420" customWidth="1"/>
    <col min="15580" max="15580" width="32.1083333333333" style="420" customWidth="1"/>
    <col min="15581" max="15581" width="15.4416666666667" style="420" customWidth="1"/>
    <col min="15582" max="15582" width="12.2166666666667" style="420" customWidth="1"/>
    <col min="15583" max="15831" width="9" style="420"/>
    <col min="15832" max="15832" width="4.88333333333333" style="420" customWidth="1"/>
    <col min="15833" max="15833" width="30.6666666666667" style="420" customWidth="1"/>
    <col min="15834" max="15834" width="17" style="420" customWidth="1"/>
    <col min="15835" max="15835" width="13.4416666666667" style="420" customWidth="1"/>
    <col min="15836" max="15836" width="32.1083333333333" style="420" customWidth="1"/>
    <col min="15837" max="15837" width="15.4416666666667" style="420" customWidth="1"/>
    <col min="15838" max="15838" width="12.2166666666667" style="420" customWidth="1"/>
    <col min="15839" max="16087" width="9" style="420"/>
    <col min="16088" max="16088" width="4.88333333333333" style="420" customWidth="1"/>
    <col min="16089" max="16089" width="30.6666666666667" style="420" customWidth="1"/>
    <col min="16090" max="16090" width="17" style="420" customWidth="1"/>
    <col min="16091" max="16091" width="13.4416666666667" style="420" customWidth="1"/>
    <col min="16092" max="16092" width="32.1083333333333" style="420" customWidth="1"/>
    <col min="16093" max="16093" width="15.4416666666667" style="420" customWidth="1"/>
    <col min="16094" max="16094" width="12.2166666666667" style="420" customWidth="1"/>
    <col min="16095" max="16384" width="9" style="420"/>
  </cols>
  <sheetData>
    <row r="1" ht="21" customHeight="1" spans="1:8">
      <c r="A1" s="171" t="s">
        <v>59</v>
      </c>
      <c r="B1" s="171"/>
      <c r="C1" s="171"/>
      <c r="D1" s="171"/>
      <c r="E1" s="171"/>
      <c r="F1" s="171"/>
      <c r="G1" s="171"/>
      <c r="H1" s="171"/>
    </row>
    <row r="2" ht="25.5" customHeight="1" spans="1:8">
      <c r="A2" s="99" t="s">
        <v>60</v>
      </c>
      <c r="B2" s="99"/>
      <c r="C2" s="99"/>
      <c r="D2" s="99"/>
      <c r="E2" s="99"/>
      <c r="F2" s="99"/>
      <c r="G2" s="99"/>
      <c r="H2" s="99"/>
    </row>
    <row r="3" ht="18" customHeight="1" spans="1:8">
      <c r="A3" s="421"/>
      <c r="B3" s="421"/>
      <c r="C3" s="421"/>
      <c r="D3" s="421"/>
      <c r="E3" s="421"/>
      <c r="F3" s="421"/>
      <c r="G3" s="421"/>
      <c r="H3" s="422" t="s">
        <v>2</v>
      </c>
    </row>
    <row r="4" ht="66" customHeight="1" spans="1:8">
      <c r="A4" s="423" t="s">
        <v>3</v>
      </c>
      <c r="B4" s="351" t="s">
        <v>4</v>
      </c>
      <c r="C4" s="294" t="s">
        <v>61</v>
      </c>
      <c r="D4" s="294" t="s">
        <v>62</v>
      </c>
      <c r="E4" s="352" t="s">
        <v>63</v>
      </c>
      <c r="F4" s="294" t="s">
        <v>64</v>
      </c>
      <c r="G4" s="294" t="s">
        <v>65</v>
      </c>
      <c r="H4" s="295" t="s">
        <v>66</v>
      </c>
    </row>
    <row r="5" ht="30" customHeight="1" spans="1:8">
      <c r="A5" s="311" t="s">
        <v>67</v>
      </c>
      <c r="B5" s="444">
        <v>1230075</v>
      </c>
      <c r="C5" s="143">
        <f>C6+C29</f>
        <v>1123839</v>
      </c>
      <c r="D5" s="143">
        <v>1056331</v>
      </c>
      <c r="E5" s="143">
        <f>E6+E29</f>
        <v>1166155.148</v>
      </c>
      <c r="F5" s="143">
        <f>F6+F29</f>
        <v>1185163.148</v>
      </c>
      <c r="G5" s="357"/>
      <c r="H5" s="357"/>
    </row>
    <row r="6" ht="29.1" customHeight="1" spans="1:8">
      <c r="A6" s="428" t="s">
        <v>68</v>
      </c>
      <c r="B6" s="444">
        <v>459613</v>
      </c>
      <c r="C6" s="444">
        <f t="shared" ref="B6:F6" si="0">C7+C21</f>
        <v>477920</v>
      </c>
      <c r="D6" s="444">
        <v>429420</v>
      </c>
      <c r="E6" s="143">
        <f>E7+E21</f>
        <v>429420</v>
      </c>
      <c r="F6" s="434">
        <f t="shared" si="0"/>
        <v>429830</v>
      </c>
      <c r="G6" s="357">
        <f>IFERROR(F6/D6,"")</f>
        <v>1.00095477620977</v>
      </c>
      <c r="H6" s="357">
        <f>IFERROR(F6/B6-1,"")</f>
        <v>-0.064800168837696</v>
      </c>
    </row>
    <row r="7" ht="29.1" customHeight="1" spans="1:8">
      <c r="A7" s="435" t="s">
        <v>69</v>
      </c>
      <c r="B7" s="448">
        <v>173412</v>
      </c>
      <c r="C7" s="258">
        <f>SUM(C8:C20)</f>
        <v>185520</v>
      </c>
      <c r="D7" s="258">
        <v>141420</v>
      </c>
      <c r="E7" s="449">
        <f>SUM(E8:E20)</f>
        <v>141420</v>
      </c>
      <c r="F7" s="450">
        <f>SUM(F8:F20)</f>
        <v>141105</v>
      </c>
      <c r="G7" s="357">
        <f t="shared" ref="G7:G28" si="1">IFERROR(F7/D7,"")</f>
        <v>0.99777259227832</v>
      </c>
      <c r="H7" s="357">
        <f t="shared" ref="H6:H30" si="2">IFERROR(F7/B7-1,"")</f>
        <v>-0.186301986021729</v>
      </c>
    </row>
    <row r="8" ht="29.1" customHeight="1" spans="1:8">
      <c r="A8" s="435" t="s">
        <v>70</v>
      </c>
      <c r="B8" s="448">
        <v>48803</v>
      </c>
      <c r="C8" s="258">
        <v>54000</v>
      </c>
      <c r="D8" s="258">
        <v>22000</v>
      </c>
      <c r="E8" s="451">
        <v>22000</v>
      </c>
      <c r="F8" s="450">
        <v>19485</v>
      </c>
      <c r="G8" s="357">
        <f t="shared" si="1"/>
        <v>0.885681818181818</v>
      </c>
      <c r="H8" s="357">
        <f t="shared" si="2"/>
        <v>-0.600741757678831</v>
      </c>
    </row>
    <row r="9" ht="29.1" customHeight="1" spans="1:8">
      <c r="A9" s="435" t="s">
        <v>71</v>
      </c>
      <c r="B9" s="448">
        <v>13067</v>
      </c>
      <c r="C9" s="258">
        <v>14300</v>
      </c>
      <c r="D9" s="258">
        <v>14300</v>
      </c>
      <c r="E9" s="451">
        <v>14300</v>
      </c>
      <c r="F9" s="450">
        <v>12025</v>
      </c>
      <c r="G9" s="357">
        <f t="shared" si="1"/>
        <v>0.840909090909091</v>
      </c>
      <c r="H9" s="357">
        <f t="shared" si="2"/>
        <v>-0.0797428637024565</v>
      </c>
    </row>
    <row r="10" ht="29.1" customHeight="1" spans="1:8">
      <c r="A10" s="435" t="s">
        <v>72</v>
      </c>
      <c r="B10" s="448">
        <v>3673</v>
      </c>
      <c r="C10" s="258">
        <v>4000</v>
      </c>
      <c r="D10" s="258">
        <v>4000</v>
      </c>
      <c r="E10" s="451">
        <v>4000</v>
      </c>
      <c r="F10" s="450">
        <v>3147</v>
      </c>
      <c r="G10" s="357">
        <f t="shared" si="1"/>
        <v>0.78675</v>
      </c>
      <c r="H10" s="357">
        <f t="shared" si="2"/>
        <v>-0.14320718758508</v>
      </c>
    </row>
    <row r="11" ht="29.1" customHeight="1" spans="1:8">
      <c r="A11" s="435" t="s">
        <v>73</v>
      </c>
      <c r="B11" s="448">
        <v>1356</v>
      </c>
      <c r="C11" s="258">
        <v>1400</v>
      </c>
      <c r="D11" s="258">
        <v>1400</v>
      </c>
      <c r="E11" s="451">
        <v>1400</v>
      </c>
      <c r="F11" s="450">
        <v>1163</v>
      </c>
      <c r="G11" s="357">
        <f t="shared" si="1"/>
        <v>0.830714285714286</v>
      </c>
      <c r="H11" s="357">
        <f t="shared" si="2"/>
        <v>-0.142330383480826</v>
      </c>
    </row>
    <row r="12" ht="29.1" customHeight="1" spans="1:8">
      <c r="A12" s="435" t="s">
        <v>74</v>
      </c>
      <c r="B12" s="448">
        <v>11740</v>
      </c>
      <c r="C12" s="258">
        <v>12000</v>
      </c>
      <c r="D12" s="258">
        <v>10000</v>
      </c>
      <c r="E12" s="451">
        <v>10000</v>
      </c>
      <c r="F12" s="450">
        <v>8852</v>
      </c>
      <c r="G12" s="357">
        <f t="shared" si="1"/>
        <v>0.8852</v>
      </c>
      <c r="H12" s="357">
        <f t="shared" si="2"/>
        <v>-0.245996592844974</v>
      </c>
    </row>
    <row r="13" ht="29.1" customHeight="1" spans="1:8">
      <c r="A13" s="435" t="s">
        <v>75</v>
      </c>
      <c r="B13" s="448">
        <v>11050</v>
      </c>
      <c r="C13" s="258">
        <v>12000</v>
      </c>
      <c r="D13" s="258">
        <v>12000</v>
      </c>
      <c r="E13" s="451">
        <v>12000</v>
      </c>
      <c r="F13" s="450">
        <v>10857</v>
      </c>
      <c r="G13" s="357">
        <f t="shared" si="1"/>
        <v>0.90475</v>
      </c>
      <c r="H13" s="357">
        <f t="shared" si="2"/>
        <v>-0.0174660633484163</v>
      </c>
    </row>
    <row r="14" ht="29.1" customHeight="1" spans="1:8">
      <c r="A14" s="435" t="s">
        <v>76</v>
      </c>
      <c r="B14" s="448">
        <v>4936</v>
      </c>
      <c r="C14" s="258">
        <v>5200</v>
      </c>
      <c r="D14" s="258">
        <v>3500</v>
      </c>
      <c r="E14" s="451">
        <v>3500</v>
      </c>
      <c r="F14" s="450">
        <v>3295</v>
      </c>
      <c r="G14" s="357">
        <f t="shared" si="1"/>
        <v>0.941428571428571</v>
      </c>
      <c r="H14" s="357">
        <f t="shared" si="2"/>
        <v>-0.332455429497569</v>
      </c>
    </row>
    <row r="15" ht="29.1" customHeight="1" spans="1:8">
      <c r="A15" s="435" t="s">
        <v>77</v>
      </c>
      <c r="B15" s="448">
        <v>44607</v>
      </c>
      <c r="C15" s="258">
        <v>48000</v>
      </c>
      <c r="D15" s="258">
        <v>30000</v>
      </c>
      <c r="E15" s="451">
        <v>30000</v>
      </c>
      <c r="F15" s="450">
        <v>35476</v>
      </c>
      <c r="G15" s="357">
        <f t="shared" si="1"/>
        <v>1.18253333333333</v>
      </c>
      <c r="H15" s="357">
        <f t="shared" si="2"/>
        <v>-0.204698814087475</v>
      </c>
    </row>
    <row r="16" ht="29.1" customHeight="1" spans="1:8">
      <c r="A16" s="435" t="s">
        <v>78</v>
      </c>
      <c r="B16" s="448">
        <v>5371</v>
      </c>
      <c r="C16" s="258">
        <v>5500</v>
      </c>
      <c r="D16" s="258">
        <v>16600</v>
      </c>
      <c r="E16" s="451">
        <v>16600</v>
      </c>
      <c r="F16" s="450">
        <v>13483</v>
      </c>
      <c r="G16" s="357">
        <f t="shared" si="1"/>
        <v>0.812228915662651</v>
      </c>
      <c r="H16" s="357">
        <f t="shared" si="2"/>
        <v>1.51033327127164</v>
      </c>
    </row>
    <row r="17" ht="29.1" customHeight="1" spans="1:8">
      <c r="A17" s="435" t="s">
        <v>79</v>
      </c>
      <c r="B17" s="448">
        <v>2464</v>
      </c>
      <c r="C17" s="267">
        <v>2500</v>
      </c>
      <c r="D17" s="258">
        <v>9000</v>
      </c>
      <c r="E17" s="451">
        <v>9000</v>
      </c>
      <c r="F17" s="450">
        <v>9569</v>
      </c>
      <c r="G17" s="357">
        <f t="shared" si="1"/>
        <v>1.06322222222222</v>
      </c>
      <c r="H17" s="357">
        <f t="shared" si="2"/>
        <v>2.88352272727273</v>
      </c>
    </row>
    <row r="18" ht="29.1" customHeight="1" spans="1:8">
      <c r="A18" s="435" t="s">
        <v>80</v>
      </c>
      <c r="B18" s="448">
        <v>26207</v>
      </c>
      <c r="C18" s="267">
        <v>26500</v>
      </c>
      <c r="D18" s="258">
        <v>18500</v>
      </c>
      <c r="E18" s="451">
        <f>18500</f>
        <v>18500</v>
      </c>
      <c r="F18" s="450">
        <v>23627</v>
      </c>
      <c r="G18" s="357">
        <f t="shared" si="1"/>
        <v>1.27713513513514</v>
      </c>
      <c r="H18" s="357">
        <f t="shared" si="2"/>
        <v>-0.0984469798145534</v>
      </c>
    </row>
    <row r="19" ht="29.1" customHeight="1" spans="1:8">
      <c r="A19" s="435" t="s">
        <v>20</v>
      </c>
      <c r="B19" s="448">
        <v>116</v>
      </c>
      <c r="C19" s="258">
        <v>120</v>
      </c>
      <c r="D19" s="258">
        <v>120</v>
      </c>
      <c r="E19" s="451">
        <v>120</v>
      </c>
      <c r="F19" s="450">
        <v>126</v>
      </c>
      <c r="G19" s="357">
        <f t="shared" si="1"/>
        <v>1.05</v>
      </c>
      <c r="H19" s="357">
        <f t="shared" si="2"/>
        <v>0.0862068965517242</v>
      </c>
    </row>
    <row r="20" ht="29.1" customHeight="1" spans="1:8">
      <c r="A20" s="435" t="s">
        <v>21</v>
      </c>
      <c r="B20" s="448">
        <v>22</v>
      </c>
      <c r="C20" s="258"/>
      <c r="D20" s="444"/>
      <c r="E20" s="143"/>
      <c r="F20" s="450"/>
      <c r="G20" s="357" t="str">
        <f t="shared" si="1"/>
        <v/>
      </c>
      <c r="H20" s="357"/>
    </row>
    <row r="21" ht="29.1" customHeight="1" spans="1:8">
      <c r="A21" s="435" t="s">
        <v>81</v>
      </c>
      <c r="B21" s="448">
        <v>286201</v>
      </c>
      <c r="C21" s="258">
        <f>SUM(C22:C28)</f>
        <v>292400</v>
      </c>
      <c r="D21" s="444">
        <v>288000</v>
      </c>
      <c r="E21" s="143">
        <v>288000</v>
      </c>
      <c r="F21" s="452">
        <v>288725</v>
      </c>
      <c r="G21" s="357">
        <f t="shared" si="1"/>
        <v>1.00251736111111</v>
      </c>
      <c r="H21" s="357">
        <f t="shared" si="2"/>
        <v>0.00881897687289701</v>
      </c>
    </row>
    <row r="22" ht="29.1" customHeight="1" spans="1:8">
      <c r="A22" s="435" t="s">
        <v>82</v>
      </c>
      <c r="B22" s="444">
        <v>11557</v>
      </c>
      <c r="C22" s="258">
        <v>8000</v>
      </c>
      <c r="D22" s="444">
        <v>6000</v>
      </c>
      <c r="E22" s="453">
        <v>6000</v>
      </c>
      <c r="F22" s="452">
        <v>5682</v>
      </c>
      <c r="G22" s="357">
        <f t="shared" si="1"/>
        <v>0.947</v>
      </c>
      <c r="H22" s="357">
        <f t="shared" si="2"/>
        <v>-0.508349917798737</v>
      </c>
    </row>
    <row r="23" ht="29.1" customHeight="1" spans="1:8">
      <c r="A23" s="435" t="s">
        <v>83</v>
      </c>
      <c r="B23" s="444">
        <v>24883</v>
      </c>
      <c r="C23" s="258">
        <v>24000</v>
      </c>
      <c r="D23" s="444">
        <v>18000</v>
      </c>
      <c r="E23" s="453">
        <v>18000</v>
      </c>
      <c r="F23" s="452">
        <v>18533</v>
      </c>
      <c r="G23" s="357">
        <f t="shared" si="1"/>
        <v>1.02961111111111</v>
      </c>
      <c r="H23" s="357">
        <f t="shared" si="2"/>
        <v>-0.255194309367841</v>
      </c>
    </row>
    <row r="24" ht="29.1" customHeight="1" spans="1:8">
      <c r="A24" s="435" t="s">
        <v>84</v>
      </c>
      <c r="B24" s="444">
        <v>6244</v>
      </c>
      <c r="C24" s="258">
        <v>6400</v>
      </c>
      <c r="D24" s="444">
        <v>6400</v>
      </c>
      <c r="E24" s="454">
        <v>6400</v>
      </c>
      <c r="F24" s="452">
        <v>5784</v>
      </c>
      <c r="G24" s="357">
        <f t="shared" si="1"/>
        <v>0.90375</v>
      </c>
      <c r="H24" s="357">
        <f t="shared" si="2"/>
        <v>-0.0736707238949391</v>
      </c>
    </row>
    <row r="25" ht="45.9" customHeight="1" spans="1:8">
      <c r="A25" s="440" t="s">
        <v>85</v>
      </c>
      <c r="B25" s="444">
        <v>232993</v>
      </c>
      <c r="C25" s="455">
        <v>248000</v>
      </c>
      <c r="D25" s="444">
        <v>255600</v>
      </c>
      <c r="E25" s="454">
        <v>255600</v>
      </c>
      <c r="F25" s="452">
        <v>256650</v>
      </c>
      <c r="G25" s="357">
        <f t="shared" si="1"/>
        <v>1.00410798122066</v>
      </c>
      <c r="H25" s="357">
        <f t="shared" si="2"/>
        <v>0.101535239256115</v>
      </c>
    </row>
    <row r="26" ht="33.9" customHeight="1" spans="1:8">
      <c r="A26" s="188" t="s">
        <v>86</v>
      </c>
      <c r="B26" s="444">
        <v>41</v>
      </c>
      <c r="C26" s="456">
        <v>0</v>
      </c>
      <c r="D26" s="444"/>
      <c r="E26" s="143"/>
      <c r="F26" s="452"/>
      <c r="G26" s="357" t="str">
        <f t="shared" si="1"/>
        <v/>
      </c>
      <c r="H26" s="357"/>
    </row>
    <row r="27" ht="36" customHeight="1" spans="1:8">
      <c r="A27" s="188" t="s">
        <v>87</v>
      </c>
      <c r="B27" s="444">
        <v>888</v>
      </c>
      <c r="C27" s="455">
        <v>1000</v>
      </c>
      <c r="D27" s="444">
        <v>1000</v>
      </c>
      <c r="E27" s="143">
        <v>1000</v>
      </c>
      <c r="F27" s="457">
        <v>833</v>
      </c>
      <c r="G27" s="357">
        <f t="shared" si="1"/>
        <v>0.833</v>
      </c>
      <c r="H27" s="357">
        <f>IFERROR(F27/B27-1,"")</f>
        <v>-0.0619369369369369</v>
      </c>
    </row>
    <row r="28" ht="36.9" customHeight="1" spans="1:8">
      <c r="A28" s="188" t="s">
        <v>88</v>
      </c>
      <c r="B28" s="444">
        <v>9595</v>
      </c>
      <c r="C28" s="456">
        <v>5000</v>
      </c>
      <c r="D28" s="444">
        <v>1000</v>
      </c>
      <c r="E28" s="143">
        <v>1000</v>
      </c>
      <c r="F28" s="457">
        <v>1243</v>
      </c>
      <c r="G28" s="357">
        <f t="shared" si="1"/>
        <v>1.243</v>
      </c>
      <c r="H28" s="357">
        <f>IFERROR(F28/B28-1,"")</f>
        <v>-0.870453361125586</v>
      </c>
    </row>
    <row r="29" ht="39" customHeight="1" spans="1:8">
      <c r="A29" s="428" t="s">
        <v>89</v>
      </c>
      <c r="B29" s="444">
        <v>770462</v>
      </c>
      <c r="C29" s="444">
        <f>C30+C31+C32+C33+C34+C37</f>
        <v>645919</v>
      </c>
      <c r="D29" s="444">
        <v>626912</v>
      </c>
      <c r="E29" s="143">
        <f>E30+E31+E32+E33+E34+E37</f>
        <v>736735.148</v>
      </c>
      <c r="F29" s="143">
        <f>F30+F31+F32+F33+F34+F37</f>
        <v>755333.148</v>
      </c>
      <c r="G29" s="357"/>
      <c r="H29" s="357"/>
    </row>
    <row r="30" ht="30" customHeight="1" spans="1:8">
      <c r="A30" s="275" t="s">
        <v>90</v>
      </c>
      <c r="B30" s="444">
        <v>322743</v>
      </c>
      <c r="C30" s="458">
        <v>247610</v>
      </c>
      <c r="D30" s="444">
        <v>247610</v>
      </c>
      <c r="E30" s="143">
        <v>357434.148</v>
      </c>
      <c r="F30" s="143">
        <v>357434.148</v>
      </c>
      <c r="G30" s="357"/>
      <c r="H30" s="357"/>
    </row>
    <row r="31" ht="30" customHeight="1" spans="1:8">
      <c r="A31" s="275" t="s">
        <v>91</v>
      </c>
      <c r="B31" s="444"/>
      <c r="D31" s="444"/>
      <c r="E31" s="143"/>
      <c r="F31" s="143"/>
      <c r="G31" s="429"/>
      <c r="H31" s="188"/>
    </row>
    <row r="32" ht="30" customHeight="1" spans="1:8">
      <c r="A32" s="275" t="s">
        <v>92</v>
      </c>
      <c r="B32" s="444">
        <v>755</v>
      </c>
      <c r="C32" s="458">
        <v>22686</v>
      </c>
      <c r="D32" s="458">
        <v>22686</v>
      </c>
      <c r="E32" s="458">
        <v>22686</v>
      </c>
      <c r="F32" s="458">
        <v>22686</v>
      </c>
      <c r="G32" s="357"/>
      <c r="H32" s="357"/>
    </row>
    <row r="33" ht="30" customHeight="1" spans="1:8">
      <c r="A33" s="275" t="s">
        <v>93</v>
      </c>
      <c r="B33" s="444">
        <v>220909</v>
      </c>
      <c r="C33" s="458">
        <v>220000</v>
      </c>
      <c r="D33" s="444">
        <v>172000</v>
      </c>
      <c r="E33" s="459">
        <v>172000</v>
      </c>
      <c r="F33" s="143">
        <v>190598</v>
      </c>
      <c r="G33" s="357"/>
      <c r="H33" s="357"/>
    </row>
    <row r="34" ht="30" customHeight="1" spans="1:8">
      <c r="A34" s="275" t="s">
        <v>94</v>
      </c>
      <c r="B34" s="444">
        <v>111000</v>
      </c>
      <c r="C34" s="458">
        <v>68000</v>
      </c>
      <c r="D34" s="444">
        <v>97000</v>
      </c>
      <c r="E34" s="143">
        <v>97000</v>
      </c>
      <c r="F34" s="444">
        <v>97000</v>
      </c>
      <c r="G34" s="357"/>
      <c r="H34" s="357"/>
    </row>
    <row r="35" ht="39" customHeight="1" spans="1:8">
      <c r="A35" s="259" t="s">
        <v>95</v>
      </c>
      <c r="B35" s="276">
        <v>40000</v>
      </c>
      <c r="C35" s="460"/>
      <c r="D35" s="444">
        <v>29000</v>
      </c>
      <c r="E35" s="143">
        <v>29000</v>
      </c>
      <c r="F35" s="444">
        <v>29000</v>
      </c>
      <c r="G35" s="357"/>
      <c r="H35" s="357"/>
    </row>
    <row r="36" ht="39" customHeight="1" spans="1:8">
      <c r="A36" s="259" t="s">
        <v>96</v>
      </c>
      <c r="B36" s="276">
        <v>71000</v>
      </c>
      <c r="C36" s="460">
        <v>68000</v>
      </c>
      <c r="D36" s="444">
        <v>68000</v>
      </c>
      <c r="E36" s="143">
        <v>68000</v>
      </c>
      <c r="F36" s="444">
        <v>68000</v>
      </c>
      <c r="G36" s="357"/>
      <c r="H36" s="357"/>
    </row>
    <row r="37" ht="29.1" customHeight="1" spans="1:8">
      <c r="A37" s="275" t="s">
        <v>97</v>
      </c>
      <c r="B37" s="444">
        <v>115055</v>
      </c>
      <c r="C37" s="458">
        <v>87623</v>
      </c>
      <c r="D37" s="444">
        <v>87615</v>
      </c>
      <c r="E37" s="143">
        <v>87615</v>
      </c>
      <c r="F37" s="444">
        <v>87615</v>
      </c>
      <c r="G37" s="357"/>
      <c r="H37" s="357"/>
    </row>
    <row r="38" s="419" customFormat="1" ht="73" customHeight="1" spans="1:8">
      <c r="A38" s="431" t="s">
        <v>98</v>
      </c>
      <c r="B38" s="431"/>
      <c r="C38" s="431"/>
      <c r="D38" s="431"/>
      <c r="E38" s="432"/>
      <c r="F38" s="431"/>
      <c r="G38" s="431"/>
      <c r="H38" s="431"/>
    </row>
  </sheetData>
  <mergeCells count="2">
    <mergeCell ref="A2:H2"/>
    <mergeCell ref="A38:H38"/>
  </mergeCells>
  <printOptions horizontalCentered="1"/>
  <pageMargins left="1.00347222222222" right="1.00347222222222" top="1.37777777777778" bottom="1.14166666666667" header="0.590277777777778" footer="0.786805555555556"/>
  <pageSetup paperSize="9" scale="80" fitToHeight="0" orientation="portrait" blackAndWhite="1" errors="blank" horizontalDpi="600"/>
  <headerFooter alignWithMargins="0"/>
  <ignoredErrors>
    <ignoredError sqref="F7" formulaRange="1"/>
  </ignoredError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tabColor rgb="FF7030A0"/>
    <pageSetUpPr fitToPage="1"/>
  </sheetPr>
  <dimension ref="A1:E131"/>
  <sheetViews>
    <sheetView showZeros="0" zoomScale="115" zoomScaleNormal="115" topLeftCell="A3" workbookViewId="0">
      <selection activeCell="A28" sqref="A28"/>
    </sheetView>
  </sheetViews>
  <sheetFormatPr defaultColWidth="9" defaultRowHeight="14.25" outlineLevelCol="4"/>
  <cols>
    <col min="1" max="1" width="62.925" style="183" customWidth="1"/>
    <col min="2" max="2" width="18.2583333333333" style="184" customWidth="1"/>
    <col min="3" max="4" width="9" style="169"/>
    <col min="5" max="5" width="9.44166666666667" style="169" customWidth="1"/>
    <col min="6" max="16384" width="9" style="169"/>
  </cols>
  <sheetData>
    <row r="1" ht="20.25" customHeight="1" spans="1:2">
      <c r="A1" s="171" t="s">
        <v>1732</v>
      </c>
      <c r="B1" s="172"/>
    </row>
    <row r="2" ht="27" spans="1:2">
      <c r="A2" s="99" t="s">
        <v>1733</v>
      </c>
      <c r="B2" s="173"/>
    </row>
    <row r="3" ht="20.25" customHeight="1" spans="1:2">
      <c r="A3" s="185"/>
      <c r="B3" s="175" t="s">
        <v>2</v>
      </c>
    </row>
    <row r="4" ht="24" customHeight="1" spans="1:2">
      <c r="A4" s="176" t="s">
        <v>1177</v>
      </c>
      <c r="B4" s="177" t="s">
        <v>61</v>
      </c>
    </row>
    <row r="5" ht="21.9" customHeight="1" spans="1:5">
      <c r="A5" s="186" t="s">
        <v>1179</v>
      </c>
      <c r="B5" s="159">
        <f>B6+B13+B49</f>
        <v>262369.34</v>
      </c>
      <c r="D5" s="187"/>
      <c r="E5" s="170"/>
    </row>
    <row r="6" s="168" customFormat="1" ht="21.9" customHeight="1" spans="1:2">
      <c r="A6" s="155" t="s">
        <v>1180</v>
      </c>
      <c r="B6" s="159">
        <f>SUM(B7:B12)</f>
        <v>22123</v>
      </c>
    </row>
    <row r="7" s="168" customFormat="1" ht="21.9" customHeight="1" spans="1:2">
      <c r="A7" s="157" t="s">
        <v>1181</v>
      </c>
      <c r="B7" s="159">
        <v>2290</v>
      </c>
    </row>
    <row r="8" s="168" customFormat="1" ht="21.9" customHeight="1" spans="1:2">
      <c r="A8" s="157" t="s">
        <v>1182</v>
      </c>
      <c r="B8" s="159">
        <v>0</v>
      </c>
    </row>
    <row r="9" s="168" customFormat="1" ht="21.9" customHeight="1" spans="1:2">
      <c r="A9" s="157" t="s">
        <v>1183</v>
      </c>
      <c r="B9" s="159">
        <v>3457</v>
      </c>
    </row>
    <row r="10" s="168" customFormat="1" ht="21.9" customHeight="1" spans="1:2">
      <c r="A10" s="157" t="s">
        <v>1184</v>
      </c>
      <c r="B10" s="159">
        <v>405</v>
      </c>
    </row>
    <row r="11" s="168" customFormat="1" ht="21.9" customHeight="1" spans="1:2">
      <c r="A11" s="157" t="s">
        <v>1185</v>
      </c>
      <c r="B11" s="159">
        <v>15971</v>
      </c>
    </row>
    <row r="12" s="168" customFormat="1" ht="21.9" customHeight="1" spans="1:2">
      <c r="A12" s="188" t="s">
        <v>1186</v>
      </c>
      <c r="B12" s="159">
        <v>0</v>
      </c>
    </row>
    <row r="13" s="168" customFormat="1" ht="21.9" customHeight="1" spans="1:2">
      <c r="A13" s="189" t="s">
        <v>1187</v>
      </c>
      <c r="B13" s="159">
        <f>SUM(B14:B48)</f>
        <v>221285.54</v>
      </c>
    </row>
    <row r="14" s="168" customFormat="1" ht="21.9" customHeight="1" spans="1:2">
      <c r="A14" s="157" t="s">
        <v>1188</v>
      </c>
      <c r="B14" s="159">
        <v>0</v>
      </c>
    </row>
    <row r="15" s="168" customFormat="1" ht="21.9" customHeight="1" spans="1:2">
      <c r="A15" s="157" t="s">
        <v>1189</v>
      </c>
      <c r="B15" s="190">
        <v>44254</v>
      </c>
    </row>
    <row r="16" s="168" customFormat="1" ht="21.9" customHeight="1" spans="1:2">
      <c r="A16" s="157" t="s">
        <v>1190</v>
      </c>
      <c r="B16" s="190">
        <v>10201</v>
      </c>
    </row>
    <row r="17" s="168" customFormat="1" ht="21.9" customHeight="1" spans="1:2">
      <c r="A17" s="157" t="s">
        <v>1191</v>
      </c>
      <c r="B17" s="190">
        <v>8751.3</v>
      </c>
    </row>
    <row r="18" s="168" customFormat="1" ht="21.9" customHeight="1" spans="1:2">
      <c r="A18" s="157" t="s">
        <v>1192</v>
      </c>
      <c r="B18" s="159">
        <v>0</v>
      </c>
    </row>
    <row r="19" s="168" customFormat="1" ht="21.9" customHeight="1" spans="1:2">
      <c r="A19" s="157" t="s">
        <v>1193</v>
      </c>
      <c r="B19" s="159">
        <v>0</v>
      </c>
    </row>
    <row r="20" s="168" customFormat="1" ht="21.9" customHeight="1" spans="1:2">
      <c r="A20" s="157" t="s">
        <v>1194</v>
      </c>
      <c r="B20" s="159">
        <v>0</v>
      </c>
    </row>
    <row r="21" s="168" customFormat="1" ht="21.9" customHeight="1" spans="1:2">
      <c r="A21" s="157" t="s">
        <v>1195</v>
      </c>
      <c r="B21" s="190">
        <v>3343</v>
      </c>
    </row>
    <row r="22" s="168" customFormat="1" ht="21.9" customHeight="1" spans="1:2">
      <c r="A22" s="157" t="s">
        <v>1196</v>
      </c>
      <c r="B22" s="190">
        <v>20633</v>
      </c>
    </row>
    <row r="23" s="168" customFormat="1" ht="21.9" customHeight="1" spans="1:2">
      <c r="A23" s="157" t="s">
        <v>1197</v>
      </c>
      <c r="B23" s="159">
        <v>0</v>
      </c>
    </row>
    <row r="24" s="168" customFormat="1" ht="21.9" customHeight="1" spans="1:2">
      <c r="A24" s="157" t="s">
        <v>1198</v>
      </c>
      <c r="B24" s="159">
        <v>0</v>
      </c>
    </row>
    <row r="25" s="168" customFormat="1" ht="21.9" customHeight="1" spans="1:2">
      <c r="A25" s="157" t="s">
        <v>1199</v>
      </c>
      <c r="B25" s="159">
        <v>0</v>
      </c>
    </row>
    <row r="26" s="168" customFormat="1" ht="21.9" customHeight="1" spans="1:2">
      <c r="A26" s="157" t="s">
        <v>1200</v>
      </c>
      <c r="B26" s="190">
        <v>5119</v>
      </c>
    </row>
    <row r="27" s="168" customFormat="1" ht="21.9" customHeight="1" spans="1:2">
      <c r="A27" s="157" t="s">
        <v>1201</v>
      </c>
      <c r="B27" s="159">
        <v>0</v>
      </c>
    </row>
    <row r="28" s="168" customFormat="1" ht="21.9" customHeight="1" spans="1:2">
      <c r="A28" s="157" t="s">
        <v>1202</v>
      </c>
      <c r="B28" s="159">
        <v>0</v>
      </c>
    </row>
    <row r="29" s="168" customFormat="1" ht="21.9" customHeight="1" spans="1:2">
      <c r="A29" s="157" t="s">
        <v>1203</v>
      </c>
      <c r="B29" s="159">
        <v>0</v>
      </c>
    </row>
    <row r="30" s="168" customFormat="1" ht="21.9" customHeight="1" spans="1:2">
      <c r="A30" s="157" t="s">
        <v>1204</v>
      </c>
      <c r="B30" s="190">
        <v>2210</v>
      </c>
    </row>
    <row r="31" s="168" customFormat="1" ht="21.9" customHeight="1" spans="1:2">
      <c r="A31" s="157" t="s">
        <v>1205</v>
      </c>
      <c r="B31" s="190">
        <v>23751</v>
      </c>
    </row>
    <row r="32" s="168" customFormat="1" ht="21.9" customHeight="1" spans="1:2">
      <c r="A32" s="157" t="s">
        <v>1206</v>
      </c>
      <c r="B32" s="190">
        <v>240</v>
      </c>
    </row>
    <row r="33" s="168" customFormat="1" ht="21.9" customHeight="1" spans="1:2">
      <c r="A33" s="188" t="s">
        <v>1207</v>
      </c>
      <c r="B33" s="190">
        <v>2653.5</v>
      </c>
    </row>
    <row r="34" s="168" customFormat="1" ht="21.9" customHeight="1" spans="1:2">
      <c r="A34" s="157" t="s">
        <v>1208</v>
      </c>
      <c r="B34" s="190">
        <v>31787</v>
      </c>
    </row>
    <row r="35" s="168" customFormat="1" ht="21.9" customHeight="1" spans="1:2">
      <c r="A35" s="157" t="s">
        <v>1209</v>
      </c>
      <c r="B35" s="190">
        <v>15150</v>
      </c>
    </row>
    <row r="36" s="168" customFormat="1" ht="21.9" customHeight="1" spans="1:2">
      <c r="A36" s="157" t="s">
        <v>1210</v>
      </c>
      <c r="B36" s="190">
        <v>53</v>
      </c>
    </row>
    <row r="37" s="168" customFormat="1" ht="21.9" customHeight="1" spans="1:2">
      <c r="A37" s="157" t="s">
        <v>1211</v>
      </c>
      <c r="B37" s="159">
        <v>0</v>
      </c>
    </row>
    <row r="38" s="168" customFormat="1" ht="21.9" customHeight="1" spans="1:2">
      <c r="A38" s="157" t="s">
        <v>1212</v>
      </c>
      <c r="B38" s="190">
        <v>32720</v>
      </c>
    </row>
    <row r="39" s="168" customFormat="1" ht="21.9" customHeight="1" spans="1:2">
      <c r="A39" s="157" t="s">
        <v>1213</v>
      </c>
      <c r="B39" s="190">
        <v>6619.81</v>
      </c>
    </row>
    <row r="40" s="168" customFormat="1" ht="21.9" customHeight="1" spans="1:2">
      <c r="A40" s="157" t="s">
        <v>1214</v>
      </c>
      <c r="B40" s="159"/>
    </row>
    <row r="41" s="168" customFormat="1" ht="21.9" customHeight="1" spans="1:2">
      <c r="A41" s="188" t="s">
        <v>1215</v>
      </c>
      <c r="B41" s="159">
        <v>0</v>
      </c>
    </row>
    <row r="42" s="168" customFormat="1" ht="21.9" customHeight="1" spans="1:2">
      <c r="A42" s="157" t="s">
        <v>1216</v>
      </c>
      <c r="B42" s="159">
        <v>0</v>
      </c>
    </row>
    <row r="43" s="168" customFormat="1" ht="21.9" customHeight="1" spans="1:2">
      <c r="A43" s="157" t="s">
        <v>1217</v>
      </c>
      <c r="B43" s="159">
        <v>0</v>
      </c>
    </row>
    <row r="44" s="168" customFormat="1" ht="21.9" customHeight="1" spans="1:2">
      <c r="A44" s="157" t="s">
        <v>1218</v>
      </c>
      <c r="B44" s="190">
        <v>8495</v>
      </c>
    </row>
    <row r="45" s="168" customFormat="1" ht="21.9" customHeight="1" spans="1:2">
      <c r="A45" s="157" t="s">
        <v>1219</v>
      </c>
      <c r="B45" s="159">
        <v>0</v>
      </c>
    </row>
    <row r="46" s="168" customFormat="1" ht="21.9" customHeight="1" spans="1:2">
      <c r="A46" s="157" t="s">
        <v>1220</v>
      </c>
      <c r="B46" s="159">
        <v>0</v>
      </c>
    </row>
    <row r="47" s="168" customFormat="1" ht="21.9" customHeight="1" spans="1:2">
      <c r="A47" s="157" t="s">
        <v>1221</v>
      </c>
      <c r="B47" s="190">
        <v>40</v>
      </c>
    </row>
    <row r="48" s="168" customFormat="1" ht="21.9" customHeight="1" spans="1:2">
      <c r="A48" s="157" t="s">
        <v>1222</v>
      </c>
      <c r="B48" s="190">
        <v>5264.93</v>
      </c>
    </row>
    <row r="49" s="168" customFormat="1" ht="21.9" customHeight="1" spans="1:2">
      <c r="A49" s="155" t="s">
        <v>1225</v>
      </c>
      <c r="B49" s="159">
        <v>18960.8</v>
      </c>
    </row>
    <row r="50" s="168" customFormat="1" ht="21.9" customHeight="1" spans="1:2">
      <c r="A50" s="157" t="s">
        <v>1226</v>
      </c>
      <c r="B50" s="159">
        <v>60</v>
      </c>
    </row>
    <row r="51" s="168" customFormat="1" ht="21.9" customHeight="1" spans="1:2">
      <c r="A51" s="157" t="s">
        <v>1227</v>
      </c>
      <c r="B51" s="159">
        <v>0</v>
      </c>
    </row>
    <row r="52" s="168" customFormat="1" ht="21.9" customHeight="1" spans="1:2">
      <c r="A52" s="157" t="s">
        <v>1228</v>
      </c>
      <c r="B52" s="159">
        <v>0</v>
      </c>
    </row>
    <row r="53" s="168" customFormat="1" ht="21.9" customHeight="1" spans="1:2">
      <c r="A53" s="157" t="s">
        <v>1229</v>
      </c>
      <c r="B53" s="159">
        <v>0</v>
      </c>
    </row>
    <row r="54" s="168" customFormat="1" ht="21.9" customHeight="1" spans="1:2">
      <c r="A54" s="157" t="s">
        <v>1230</v>
      </c>
      <c r="B54" s="159">
        <v>0</v>
      </c>
    </row>
    <row r="55" s="168" customFormat="1" ht="21.9" customHeight="1" spans="1:2">
      <c r="A55" s="157" t="s">
        <v>1231</v>
      </c>
      <c r="B55" s="159">
        <v>0</v>
      </c>
    </row>
    <row r="56" s="168" customFormat="1" ht="21.9" customHeight="1" spans="1:2">
      <c r="A56" s="157" t="s">
        <v>1232</v>
      </c>
      <c r="B56" s="159">
        <v>659</v>
      </c>
    </row>
    <row r="57" s="168" customFormat="1" ht="21.9" customHeight="1" spans="1:2">
      <c r="A57" s="157" t="s">
        <v>1233</v>
      </c>
      <c r="B57" s="159">
        <v>0</v>
      </c>
    </row>
    <row r="58" s="168" customFormat="1" ht="21.9" customHeight="1" spans="1:2">
      <c r="A58" s="157" t="s">
        <v>1234</v>
      </c>
      <c r="B58" s="159">
        <v>930</v>
      </c>
    </row>
    <row r="59" s="168" customFormat="1" ht="21.9" customHeight="1" spans="1:2">
      <c r="A59" s="157" t="s">
        <v>1235</v>
      </c>
      <c r="B59" s="159">
        <v>4386.5</v>
      </c>
    </row>
    <row r="60" s="168" customFormat="1" ht="21.9" customHeight="1" spans="1:2">
      <c r="A60" s="157" t="s">
        <v>1236</v>
      </c>
      <c r="B60" s="159">
        <v>0</v>
      </c>
    </row>
    <row r="61" s="168" customFormat="1" ht="21.9" customHeight="1" spans="1:2">
      <c r="A61" s="157" t="s">
        <v>1237</v>
      </c>
      <c r="B61" s="159">
        <v>9100</v>
      </c>
    </row>
    <row r="62" s="168" customFormat="1" ht="21.9" customHeight="1" spans="1:2">
      <c r="A62" s="157" t="s">
        <v>1238</v>
      </c>
      <c r="B62" s="159">
        <v>111.3</v>
      </c>
    </row>
    <row r="63" s="168" customFormat="1" ht="21.9" customHeight="1" spans="1:2">
      <c r="A63" s="157" t="s">
        <v>1239</v>
      </c>
      <c r="B63" s="159">
        <v>1700</v>
      </c>
    </row>
    <row r="64" s="168" customFormat="1" ht="21.9" customHeight="1" spans="1:2">
      <c r="A64" s="157" t="s">
        <v>1240</v>
      </c>
      <c r="B64" s="159">
        <v>1136</v>
      </c>
    </row>
    <row r="65" s="168" customFormat="1" ht="21.9" customHeight="1" spans="1:2">
      <c r="A65" s="157" t="s">
        <v>1241</v>
      </c>
      <c r="B65" s="159">
        <v>0</v>
      </c>
    </row>
    <row r="66" s="168" customFormat="1" ht="21.9" customHeight="1" spans="1:2">
      <c r="A66" s="157" t="s">
        <v>1242</v>
      </c>
      <c r="B66" s="159">
        <v>0</v>
      </c>
    </row>
    <row r="67" s="168" customFormat="1" ht="21.9" customHeight="1" spans="1:2">
      <c r="A67" s="157" t="s">
        <v>1243</v>
      </c>
      <c r="B67" s="159">
        <v>748</v>
      </c>
    </row>
    <row r="68" s="168" customFormat="1" ht="21.9" customHeight="1" spans="1:2">
      <c r="A68" s="157" t="s">
        <v>1244</v>
      </c>
      <c r="B68" s="159">
        <v>0</v>
      </c>
    </row>
    <row r="69" s="168" customFormat="1" ht="21.9" customHeight="1" spans="1:2">
      <c r="A69" s="157" t="s">
        <v>1245</v>
      </c>
      <c r="B69" s="159">
        <v>130</v>
      </c>
    </row>
    <row r="70" s="168" customFormat="1" ht="21.9" customHeight="1" spans="1:2">
      <c r="A70" s="157" t="s">
        <v>1246</v>
      </c>
      <c r="B70" s="159">
        <v>0</v>
      </c>
    </row>
    <row r="71" s="168" customFormat="1" ht="27.9" customHeight="1" spans="1:2">
      <c r="A71" s="191" t="s">
        <v>1734</v>
      </c>
      <c r="B71" s="191"/>
    </row>
    <row r="72" ht="19.5" customHeight="1"/>
    <row r="73" ht="20.1" customHeight="1"/>
    <row r="74" ht="20.1" customHeight="1"/>
    <row r="75" ht="20.1" customHeight="1" spans="1:2">
      <c r="A75" s="169"/>
      <c r="B75" s="170"/>
    </row>
    <row r="76" ht="20.1" customHeight="1" spans="1:2">
      <c r="A76" s="169"/>
      <c r="B76" s="170"/>
    </row>
    <row r="77" ht="20.1" customHeight="1" spans="1:2">
      <c r="A77" s="169"/>
      <c r="B77" s="170"/>
    </row>
    <row r="78" ht="20.1" customHeight="1" spans="1:2">
      <c r="A78" s="169"/>
      <c r="B78" s="170"/>
    </row>
    <row r="79" ht="20.1" customHeight="1" spans="1:2">
      <c r="A79" s="169"/>
      <c r="B79" s="170"/>
    </row>
    <row r="80" ht="20.1" customHeight="1" spans="1:2">
      <c r="A80" s="169"/>
      <c r="B80" s="170"/>
    </row>
    <row r="81" ht="20.1" customHeight="1" spans="1:2">
      <c r="A81" s="169"/>
      <c r="B81" s="170"/>
    </row>
    <row r="82" ht="20.1" customHeight="1" spans="1:2">
      <c r="A82" s="169"/>
      <c r="B82" s="170"/>
    </row>
    <row r="83" ht="20.1" customHeight="1" spans="1:2">
      <c r="A83" s="169"/>
      <c r="B83" s="170"/>
    </row>
    <row r="84" ht="20.1" customHeight="1" spans="1:2">
      <c r="A84" s="169"/>
      <c r="B84" s="170"/>
    </row>
    <row r="85" ht="20.1" customHeight="1" spans="1:2">
      <c r="A85" s="169"/>
      <c r="B85" s="170"/>
    </row>
    <row r="86" ht="20.1" customHeight="1" spans="1:2">
      <c r="A86" s="169"/>
      <c r="B86" s="170"/>
    </row>
    <row r="87" ht="20.1" customHeight="1" spans="1:2">
      <c r="A87" s="169"/>
      <c r="B87" s="170"/>
    </row>
    <row r="88" ht="20.1" customHeight="1" spans="1:2">
      <c r="A88" s="169"/>
      <c r="B88" s="170"/>
    </row>
    <row r="89" ht="20.1" customHeight="1" spans="1:2">
      <c r="A89" s="169"/>
      <c r="B89" s="170"/>
    </row>
    <row r="90" ht="20.1" customHeight="1" spans="1:2">
      <c r="A90" s="169"/>
      <c r="B90" s="170"/>
    </row>
    <row r="91" ht="20.1" customHeight="1" spans="1:2">
      <c r="A91" s="169"/>
      <c r="B91" s="170"/>
    </row>
    <row r="92" ht="20.1" customHeight="1" spans="1:2">
      <c r="A92" s="169"/>
      <c r="B92" s="170"/>
    </row>
    <row r="93" ht="20.1" customHeight="1" spans="1:2">
      <c r="A93" s="169"/>
      <c r="B93" s="170"/>
    </row>
    <row r="94" ht="20.1" customHeight="1" spans="1:2">
      <c r="A94" s="169"/>
      <c r="B94" s="170"/>
    </row>
    <row r="95" ht="20.1" customHeight="1" spans="1:2">
      <c r="A95" s="169"/>
      <c r="B95" s="170"/>
    </row>
    <row r="96" ht="20.1" customHeight="1" spans="1:2">
      <c r="A96" s="169"/>
      <c r="B96" s="170"/>
    </row>
    <row r="97" ht="20.1" customHeight="1" spans="1:2">
      <c r="A97" s="169"/>
      <c r="B97" s="170"/>
    </row>
    <row r="98" ht="20.1" customHeight="1" spans="1:2">
      <c r="A98" s="169"/>
      <c r="B98" s="170"/>
    </row>
    <row r="99" ht="20.1" customHeight="1" spans="1:2">
      <c r="A99" s="169"/>
      <c r="B99" s="170"/>
    </row>
    <row r="100" ht="20.1" customHeight="1" spans="1:2">
      <c r="A100" s="169"/>
      <c r="B100" s="170"/>
    </row>
    <row r="101" ht="20.1" customHeight="1" spans="1:2">
      <c r="A101" s="169"/>
      <c r="B101" s="170"/>
    </row>
    <row r="102" ht="20.1" customHeight="1" spans="1:2">
      <c r="A102" s="169"/>
      <c r="B102" s="170"/>
    </row>
    <row r="103" ht="20.1" customHeight="1" spans="1:2">
      <c r="A103" s="169"/>
      <c r="B103" s="170"/>
    </row>
    <row r="104" ht="20.1" customHeight="1" spans="1:2">
      <c r="A104" s="169"/>
      <c r="B104" s="170"/>
    </row>
    <row r="105" ht="20.1" customHeight="1" spans="1:2">
      <c r="A105" s="169"/>
      <c r="B105" s="170"/>
    </row>
    <row r="106" ht="20.1" customHeight="1" spans="1:2">
      <c r="A106" s="169"/>
      <c r="B106" s="170"/>
    </row>
    <row r="107" ht="20.1" customHeight="1" spans="1:2">
      <c r="A107" s="169"/>
      <c r="B107" s="170"/>
    </row>
    <row r="108" ht="20.1" customHeight="1" spans="1:2">
      <c r="A108" s="169"/>
      <c r="B108" s="170"/>
    </row>
    <row r="109" ht="20.1" customHeight="1" spans="1:2">
      <c r="A109" s="169"/>
      <c r="B109" s="170"/>
    </row>
    <row r="110" ht="20.1" customHeight="1" spans="1:2">
      <c r="A110" s="169"/>
      <c r="B110" s="170"/>
    </row>
    <row r="111" ht="20.1" customHeight="1" spans="1:2">
      <c r="A111" s="169"/>
      <c r="B111" s="170"/>
    </row>
    <row r="112" ht="20.1" customHeight="1" spans="1:2">
      <c r="A112" s="169"/>
      <c r="B112" s="170"/>
    </row>
    <row r="113" ht="20.1" customHeight="1"/>
    <row r="114" ht="20.1" customHeight="1"/>
    <row r="115" ht="20.1" customHeight="1"/>
    <row r="116" ht="20.1" customHeight="1"/>
    <row r="117" ht="20.1" customHeight="1"/>
    <row r="118" ht="20.1" customHeight="1"/>
    <row r="119" ht="20.1" customHeight="1"/>
    <row r="120" ht="20.1" customHeight="1"/>
    <row r="121" ht="20.1" customHeight="1"/>
    <row r="122"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sheetData>
  <mergeCells count="2">
    <mergeCell ref="A2:B2"/>
    <mergeCell ref="A71:B71"/>
  </mergeCells>
  <printOptions horizontalCentered="1"/>
  <pageMargins left="1.00347222222222" right="1.00347222222222" top="1.37777777777778" bottom="1.14166666666667" header="0.590277777777778" footer="0.786805555555556"/>
  <pageSetup paperSize="9" fitToHeight="0" orientation="portrait" blackAndWhite="1" errors="blank" horizontalDpi="600"/>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tabColor rgb="FFFF0000"/>
    <pageSetUpPr fitToPage="1"/>
  </sheetPr>
  <dimension ref="A1:D131"/>
  <sheetViews>
    <sheetView showZeros="0" zoomScale="115" zoomScaleNormal="115" topLeftCell="A21" workbookViewId="0">
      <selection activeCell="A26" sqref="A26"/>
    </sheetView>
  </sheetViews>
  <sheetFormatPr defaultColWidth="9" defaultRowHeight="14.25" outlineLevelCol="3"/>
  <cols>
    <col min="1" max="1" width="65.775" style="169" customWidth="1"/>
    <col min="2" max="2" width="18.775" style="170" customWidth="1"/>
    <col min="3" max="3" width="12.625" style="169" customWidth="1"/>
    <col min="4" max="4" width="9" style="169"/>
    <col min="5" max="5" width="11.5" style="169"/>
    <col min="6" max="16381" width="9" style="169"/>
  </cols>
  <sheetData>
    <row r="1" ht="20.25" customHeight="1" spans="1:2">
      <c r="A1" s="171" t="s">
        <v>1735</v>
      </c>
      <c r="B1" s="172"/>
    </row>
    <row r="2" ht="27" spans="1:2">
      <c r="A2" s="99" t="s">
        <v>1733</v>
      </c>
      <c r="B2" s="173"/>
    </row>
    <row r="3" ht="20.25" customHeight="1" spans="1:2">
      <c r="A3" s="174"/>
      <c r="B3" s="175" t="s">
        <v>2</v>
      </c>
    </row>
    <row r="4" ht="24" customHeight="1" spans="1:2">
      <c r="A4" s="176" t="s">
        <v>147</v>
      </c>
      <c r="B4" s="177" t="s">
        <v>61</v>
      </c>
    </row>
    <row r="5" ht="18.75" spans="1:2">
      <c r="A5" s="178" t="s">
        <v>1249</v>
      </c>
      <c r="B5" s="156">
        <f>B13+B49</f>
        <v>88592.005191</v>
      </c>
    </row>
    <row r="6" s="168" customFormat="1" ht="18.75" spans="1:2">
      <c r="A6" s="155" t="s">
        <v>1250</v>
      </c>
      <c r="B6" s="156"/>
    </row>
    <row r="7" s="168" customFormat="1" ht="18.75" hidden="1" spans="1:2">
      <c r="A7" s="157" t="s">
        <v>1251</v>
      </c>
      <c r="B7" s="156"/>
    </row>
    <row r="8" s="168" customFormat="1" ht="18.75" hidden="1" spans="1:2">
      <c r="A8" s="157" t="s">
        <v>1252</v>
      </c>
      <c r="B8" s="156"/>
    </row>
    <row r="9" s="168" customFormat="1" ht="18.75" hidden="1" spans="1:2">
      <c r="A9" s="157" t="s">
        <v>1253</v>
      </c>
      <c r="B9" s="156"/>
    </row>
    <row r="10" s="168" customFormat="1" ht="18.75" hidden="1" spans="1:2">
      <c r="A10" s="157" t="s">
        <v>1254</v>
      </c>
      <c r="B10" s="156"/>
    </row>
    <row r="11" s="168" customFormat="1" ht="18.75" hidden="1" spans="1:2">
      <c r="A11" s="157" t="s">
        <v>1255</v>
      </c>
      <c r="B11" s="156"/>
    </row>
    <row r="12" s="168" customFormat="1" ht="18.75" hidden="1" spans="1:2">
      <c r="A12" s="157" t="s">
        <v>1256</v>
      </c>
      <c r="B12" s="156"/>
    </row>
    <row r="13" s="168" customFormat="1" ht="18.75" spans="1:2">
      <c r="A13" s="155" t="s">
        <v>1257</v>
      </c>
      <c r="B13" s="156">
        <f>67938-342</f>
        <v>67596</v>
      </c>
    </row>
    <row r="14" s="168" customFormat="1" ht="18.75" spans="1:2">
      <c r="A14" s="157" t="s">
        <v>1258</v>
      </c>
      <c r="B14" s="154">
        <v>24044.3662065</v>
      </c>
    </row>
    <row r="15" s="168" customFormat="1" ht="18.75" spans="1:2">
      <c r="A15" s="157" t="s">
        <v>1259</v>
      </c>
      <c r="B15" s="156">
        <f>B13-B14-B17</f>
        <v>40744.1834015</v>
      </c>
    </row>
    <row r="16" s="168" customFormat="1" ht="18.75" spans="1:2">
      <c r="A16" s="157" t="s">
        <v>1260</v>
      </c>
      <c r="B16" s="156">
        <v>0</v>
      </c>
    </row>
    <row r="17" s="168" customFormat="1" ht="18.75" spans="1:2">
      <c r="A17" s="157" t="s">
        <v>1261</v>
      </c>
      <c r="B17" s="158">
        <v>2807.450392</v>
      </c>
    </row>
    <row r="18" s="168" customFormat="1" ht="18.75" spans="1:2">
      <c r="A18" s="157" t="s">
        <v>1262</v>
      </c>
      <c r="B18" s="156">
        <v>0</v>
      </c>
    </row>
    <row r="19" s="168" customFormat="1" ht="18.75" spans="1:2">
      <c r="A19" s="157" t="s">
        <v>1263</v>
      </c>
      <c r="B19" s="156">
        <v>0</v>
      </c>
    </row>
    <row r="20" s="168" customFormat="1" ht="18.75" spans="1:2">
      <c r="A20" s="157" t="s">
        <v>1264</v>
      </c>
      <c r="B20" s="156">
        <v>0</v>
      </c>
    </row>
    <row r="21" s="168" customFormat="1" ht="18.75" spans="1:2">
      <c r="A21" s="157" t="s">
        <v>1265</v>
      </c>
      <c r="B21" s="156">
        <v>0</v>
      </c>
    </row>
    <row r="22" s="168" customFormat="1" ht="18.75" spans="1:2">
      <c r="A22" s="157" t="s">
        <v>1266</v>
      </c>
      <c r="B22" s="156">
        <v>0</v>
      </c>
    </row>
    <row r="23" s="168" customFormat="1" ht="18.75" spans="1:2">
      <c r="A23" s="157" t="s">
        <v>1267</v>
      </c>
      <c r="B23" s="156">
        <v>0</v>
      </c>
    </row>
    <row r="24" s="168" customFormat="1" ht="18.75" spans="1:2">
      <c r="A24" s="157" t="s">
        <v>1268</v>
      </c>
      <c r="B24" s="156">
        <v>0</v>
      </c>
    </row>
    <row r="25" s="168" customFormat="1" ht="18.75" spans="1:2">
      <c r="A25" s="157" t="s">
        <v>1269</v>
      </c>
      <c r="B25" s="156">
        <v>0</v>
      </c>
    </row>
    <row r="26" s="168" customFormat="1" ht="18.75" spans="1:2">
      <c r="A26" s="157" t="s">
        <v>1270</v>
      </c>
      <c r="B26" s="156">
        <v>0</v>
      </c>
    </row>
    <row r="27" s="168" customFormat="1" ht="18.75" spans="1:2">
      <c r="A27" s="157" t="s">
        <v>1271</v>
      </c>
      <c r="B27" s="156">
        <v>0</v>
      </c>
    </row>
    <row r="28" s="168" customFormat="1" ht="18.75" spans="1:2">
      <c r="A28" s="157" t="s">
        <v>1272</v>
      </c>
      <c r="B28" s="156">
        <v>0</v>
      </c>
    </row>
    <row r="29" s="168" customFormat="1" ht="18.75" spans="1:2">
      <c r="A29" s="157" t="s">
        <v>1273</v>
      </c>
      <c r="B29" s="156">
        <v>0</v>
      </c>
    </row>
    <row r="30" s="168" customFormat="1" ht="18.75" spans="1:2">
      <c r="A30" s="157" t="s">
        <v>1274</v>
      </c>
      <c r="B30" s="156">
        <v>0</v>
      </c>
    </row>
    <row r="31" s="168" customFormat="1" ht="18.75" spans="1:2">
      <c r="A31" s="157" t="s">
        <v>1275</v>
      </c>
      <c r="B31" s="156">
        <v>0</v>
      </c>
    </row>
    <row r="32" s="168" customFormat="1" ht="18.75" spans="1:2">
      <c r="A32" s="157" t="s">
        <v>1276</v>
      </c>
      <c r="B32" s="156">
        <v>0</v>
      </c>
    </row>
    <row r="33" s="168" customFormat="1" ht="18.75" spans="1:2">
      <c r="A33" s="157" t="s">
        <v>1277</v>
      </c>
      <c r="B33" s="156">
        <v>0</v>
      </c>
    </row>
    <row r="34" s="168" customFormat="1" ht="18.75" spans="1:2">
      <c r="A34" s="157" t="s">
        <v>1278</v>
      </c>
      <c r="B34" s="156">
        <v>0</v>
      </c>
    </row>
    <row r="35" s="168" customFormat="1" ht="18.75" spans="1:2">
      <c r="A35" s="157" t="s">
        <v>1279</v>
      </c>
      <c r="B35" s="156">
        <v>0</v>
      </c>
    </row>
    <row r="36" s="168" customFormat="1" ht="18.75" spans="1:2">
      <c r="A36" s="157" t="s">
        <v>1280</v>
      </c>
      <c r="B36" s="156">
        <v>0</v>
      </c>
    </row>
    <row r="37" s="168" customFormat="1" ht="18.75" spans="1:2">
      <c r="A37" s="157" t="s">
        <v>1281</v>
      </c>
      <c r="B37" s="156">
        <v>0</v>
      </c>
    </row>
    <row r="38" s="168" customFormat="1" ht="18.75" spans="1:2">
      <c r="A38" s="157" t="s">
        <v>1282</v>
      </c>
      <c r="B38" s="156">
        <v>0</v>
      </c>
    </row>
    <row r="39" s="168" customFormat="1" ht="18.75" spans="1:2">
      <c r="A39" s="157" t="s">
        <v>1283</v>
      </c>
      <c r="B39" s="156">
        <v>0</v>
      </c>
    </row>
    <row r="40" s="168" customFormat="1" ht="18.75" spans="1:2">
      <c r="A40" s="157" t="s">
        <v>1284</v>
      </c>
      <c r="B40" s="156">
        <v>0</v>
      </c>
    </row>
    <row r="41" s="168" customFormat="1" ht="18.75" spans="1:2">
      <c r="A41" s="157" t="s">
        <v>1285</v>
      </c>
      <c r="B41" s="156">
        <v>0</v>
      </c>
    </row>
    <row r="42" s="168" customFormat="1" ht="18.75" spans="1:2">
      <c r="A42" s="157" t="s">
        <v>1286</v>
      </c>
      <c r="B42" s="156">
        <v>0</v>
      </c>
    </row>
    <row r="43" s="168" customFormat="1" ht="18.75" spans="1:2">
      <c r="A43" s="157" t="s">
        <v>1287</v>
      </c>
      <c r="B43" s="156">
        <v>0</v>
      </c>
    </row>
    <row r="44" s="168" customFormat="1" ht="18.75" spans="1:2">
      <c r="A44" s="157" t="s">
        <v>1288</v>
      </c>
      <c r="B44" s="156">
        <v>0</v>
      </c>
    </row>
    <row r="45" s="168" customFormat="1" ht="18.75" spans="1:2">
      <c r="A45" s="157" t="s">
        <v>1289</v>
      </c>
      <c r="B45" s="156">
        <v>0</v>
      </c>
    </row>
    <row r="46" s="168" customFormat="1" ht="18.75" spans="1:2">
      <c r="A46" s="157" t="s">
        <v>1290</v>
      </c>
      <c r="B46" s="156">
        <v>0</v>
      </c>
    </row>
    <row r="47" s="168" customFormat="1" ht="18.75" spans="1:2">
      <c r="A47" s="157" t="s">
        <v>1291</v>
      </c>
      <c r="B47" s="156">
        <v>0</v>
      </c>
    </row>
    <row r="48" s="168" customFormat="1" ht="18.75" spans="1:2">
      <c r="A48" s="157" t="s">
        <v>1292</v>
      </c>
      <c r="B48" s="156">
        <v>0</v>
      </c>
    </row>
    <row r="49" s="168" customFormat="1" ht="18.75" spans="1:2">
      <c r="A49" s="155" t="s">
        <v>1293</v>
      </c>
      <c r="B49" s="154">
        <f>SUM(B50:B70)</f>
        <v>20996.005191</v>
      </c>
    </row>
    <row r="50" s="168" customFormat="1" ht="18.75" spans="1:2">
      <c r="A50" s="157" t="s">
        <v>1226</v>
      </c>
      <c r="B50" s="159">
        <v>1528.98388</v>
      </c>
    </row>
    <row r="51" s="168" customFormat="1" ht="18.75" spans="1:2">
      <c r="A51" s="157" t="s">
        <v>1227</v>
      </c>
      <c r="B51" s="159">
        <v>0</v>
      </c>
    </row>
    <row r="52" s="168" customFormat="1" ht="18.75" spans="1:2">
      <c r="A52" s="157" t="s">
        <v>1228</v>
      </c>
      <c r="B52" s="159">
        <v>4</v>
      </c>
    </row>
    <row r="53" s="168" customFormat="1" ht="18.75" spans="1:2">
      <c r="A53" s="157" t="s">
        <v>1229</v>
      </c>
      <c r="B53" s="159">
        <v>284.6261</v>
      </c>
    </row>
    <row r="54" s="168" customFormat="1" ht="18.75" spans="1:2">
      <c r="A54" s="157" t="s">
        <v>1230</v>
      </c>
      <c r="B54" s="159">
        <v>0</v>
      </c>
    </row>
    <row r="55" s="168" customFormat="1" ht="18.75" spans="1:2">
      <c r="A55" s="157" t="s">
        <v>1231</v>
      </c>
      <c r="B55" s="159">
        <v>0</v>
      </c>
    </row>
    <row r="56" s="168" customFormat="1" ht="18.75" spans="1:2">
      <c r="A56" s="157" t="s">
        <v>1232</v>
      </c>
      <c r="B56" s="159">
        <v>172.57229</v>
      </c>
    </row>
    <row r="57" s="168" customFormat="1" ht="18.75" spans="1:4">
      <c r="A57" s="157" t="s">
        <v>1233</v>
      </c>
      <c r="B57" s="159">
        <v>763.436024</v>
      </c>
      <c r="D57" s="179"/>
    </row>
    <row r="58" s="168" customFormat="1" ht="18.75" spans="1:2">
      <c r="A58" s="157" t="s">
        <v>1234</v>
      </c>
      <c r="B58" s="159">
        <v>692.807556</v>
      </c>
    </row>
    <row r="59" s="168" customFormat="1" ht="18.75" spans="1:2">
      <c r="A59" s="157" t="s">
        <v>1235</v>
      </c>
      <c r="B59" s="159">
        <v>560.5</v>
      </c>
    </row>
    <row r="60" s="168" customFormat="1" ht="18.75" spans="1:4">
      <c r="A60" s="157" t="s">
        <v>1236</v>
      </c>
      <c r="B60" s="159">
        <v>7102.574563</v>
      </c>
      <c r="D60" s="179"/>
    </row>
    <row r="61" s="168" customFormat="1" ht="18.75" spans="1:2">
      <c r="A61" s="157" t="s">
        <v>1237</v>
      </c>
      <c r="B61" s="159">
        <v>4126.78902</v>
      </c>
    </row>
    <row r="62" s="168" customFormat="1" ht="18.75" spans="1:2">
      <c r="A62" s="157" t="s">
        <v>1238</v>
      </c>
      <c r="B62" s="159">
        <v>4489.469572</v>
      </c>
    </row>
    <row r="63" s="168" customFormat="1" ht="18.75" spans="1:2">
      <c r="A63" s="157" t="s">
        <v>1239</v>
      </c>
      <c r="B63" s="159">
        <v>0</v>
      </c>
    </row>
    <row r="64" s="168" customFormat="1" ht="18.75" spans="1:2">
      <c r="A64" s="157" t="s">
        <v>1240</v>
      </c>
      <c r="B64" s="159">
        <v>0</v>
      </c>
    </row>
    <row r="65" s="168" customFormat="1" ht="18.75" spans="1:2">
      <c r="A65" s="157" t="s">
        <v>1241</v>
      </c>
      <c r="B65" s="159">
        <v>0</v>
      </c>
    </row>
    <row r="66" s="168" customFormat="1" ht="18.75" spans="1:2">
      <c r="A66" s="157" t="s">
        <v>1242</v>
      </c>
      <c r="B66" s="159">
        <v>0</v>
      </c>
    </row>
    <row r="67" s="168" customFormat="1" ht="18.75" spans="1:2">
      <c r="A67" s="157" t="s">
        <v>1243</v>
      </c>
      <c r="B67" s="159">
        <v>1122.29</v>
      </c>
    </row>
    <row r="68" s="168" customFormat="1" ht="18.75" spans="1:2">
      <c r="A68" s="157" t="s">
        <v>1244</v>
      </c>
      <c r="B68" s="159">
        <v>0</v>
      </c>
    </row>
    <row r="69" s="168" customFormat="1" ht="18.75" spans="1:2">
      <c r="A69" s="157" t="s">
        <v>1245</v>
      </c>
      <c r="B69" s="159">
        <v>147.956186</v>
      </c>
    </row>
    <row r="70" s="168" customFormat="1" ht="18.75" spans="1:4">
      <c r="A70" s="157" t="s">
        <v>305</v>
      </c>
      <c r="B70" s="159"/>
      <c r="D70" s="179"/>
    </row>
    <row r="71" s="168" customFormat="1" ht="26" customHeight="1" spans="1:2">
      <c r="A71" s="180" t="s">
        <v>1734</v>
      </c>
      <c r="B71" s="180"/>
    </row>
    <row r="72" ht="19.5" customHeight="1" spans="1:2">
      <c r="A72" s="181"/>
      <c r="B72" s="182"/>
    </row>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row r="111" ht="20.1" customHeight="1"/>
    <row r="112" ht="20.1" customHeight="1"/>
    <row r="113" ht="20.1" customHeight="1"/>
    <row r="114" ht="20.1" customHeight="1"/>
    <row r="115" ht="20.1" customHeight="1"/>
    <row r="116" ht="20.1" customHeight="1"/>
    <row r="117" ht="20.1" customHeight="1"/>
    <row r="118" ht="20.1" customHeight="1"/>
    <row r="119" ht="20.1" customHeight="1"/>
    <row r="120" ht="20.1" customHeight="1"/>
    <row r="121" ht="20.1" customHeight="1"/>
    <row r="122"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sheetData>
  <mergeCells count="2">
    <mergeCell ref="A2:B2"/>
    <mergeCell ref="A71:B71"/>
  </mergeCells>
  <printOptions horizontalCentered="1"/>
  <pageMargins left="1.00347222222222" right="1.00347222222222" top="1.37777777777778" bottom="1.14166666666667" header="0.590277777777778" footer="0.786805555555556"/>
  <pageSetup paperSize="9" scale="96" fitToHeight="0" orientation="portrait" blackAndWhite="1" errors="blank" horizontalDpi="600"/>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tabColor rgb="FFFF0000"/>
    <pageSetUpPr fitToPage="1"/>
  </sheetPr>
  <dimension ref="A1:J33"/>
  <sheetViews>
    <sheetView topLeftCell="A4" workbookViewId="0">
      <selection activeCell="G35" sqref="G35"/>
    </sheetView>
  </sheetViews>
  <sheetFormatPr defaultColWidth="9" defaultRowHeight="13.5"/>
  <cols>
    <col min="1" max="1" width="56.1083333333333" style="162" customWidth="1"/>
    <col min="2" max="2" width="18.8833333333333" style="162" customWidth="1"/>
    <col min="3" max="3" width="9" style="162" hidden="1" customWidth="1"/>
    <col min="4" max="4" width="9" style="162"/>
    <col min="5" max="5" width="15.25" style="162" customWidth="1"/>
    <col min="6" max="8" width="9" style="162"/>
    <col min="9" max="10" width="14.125" style="162"/>
    <col min="11" max="16384" width="9" style="162"/>
  </cols>
  <sheetData>
    <row r="1" ht="18" spans="1:2">
      <c r="A1" s="4" t="s">
        <v>1736</v>
      </c>
      <c r="B1" s="4"/>
    </row>
    <row r="2" ht="25.5" customHeight="1" spans="1:2">
      <c r="A2" s="99" t="s">
        <v>1737</v>
      </c>
      <c r="B2" s="99"/>
    </row>
    <row r="3" ht="20.25" customHeight="1" spans="1:2">
      <c r="A3" s="163" t="s">
        <v>1296</v>
      </c>
      <c r="B3" s="163"/>
    </row>
    <row r="4" ht="20.1" customHeight="1" spans="1:2">
      <c r="A4" s="149"/>
      <c r="B4" s="150" t="s">
        <v>2</v>
      </c>
    </row>
    <row r="5" ht="19" customHeight="1" spans="1:2">
      <c r="A5" s="151" t="s">
        <v>100</v>
      </c>
      <c r="B5" s="152" t="s">
        <v>61</v>
      </c>
    </row>
    <row r="6" s="161" customFormat="1" ht="19" customHeight="1" spans="1:2">
      <c r="A6" s="164" t="s">
        <v>1298</v>
      </c>
      <c r="B6" s="165">
        <f>SUM(B7:B33)</f>
        <v>88592.225933</v>
      </c>
    </row>
    <row r="7" s="161" customFormat="1" ht="19" customHeight="1" spans="1:6">
      <c r="A7" s="166" t="s">
        <v>1300</v>
      </c>
      <c r="B7" s="167">
        <v>6027.720802</v>
      </c>
      <c r="C7" s="161">
        <v>83</v>
      </c>
      <c r="D7"/>
      <c r="E7"/>
      <c r="F7"/>
    </row>
    <row r="8" s="161" customFormat="1" ht="19" customHeight="1" spans="1:6">
      <c r="A8" s="166" t="s">
        <v>1301</v>
      </c>
      <c r="B8" s="167">
        <v>4429.688443</v>
      </c>
      <c r="C8" s="161">
        <v>95</v>
      </c>
      <c r="D8"/>
      <c r="E8"/>
      <c r="F8"/>
    </row>
    <row r="9" s="161" customFormat="1" ht="19" customHeight="1" spans="1:6">
      <c r="A9" s="166" t="s">
        <v>1302</v>
      </c>
      <c r="B9" s="167">
        <v>1612.478011</v>
      </c>
      <c r="D9"/>
      <c r="E9"/>
      <c r="F9"/>
    </row>
    <row r="10" ht="19" customHeight="1" spans="1:10">
      <c r="A10" s="166" t="s">
        <v>1303</v>
      </c>
      <c r="B10" s="167">
        <v>10305.489748</v>
      </c>
      <c r="C10" s="162">
        <f>111</f>
        <v>111</v>
      </c>
      <c r="D10"/>
      <c r="E10"/>
      <c r="F10"/>
      <c r="I10" s="161"/>
      <c r="J10" s="161"/>
    </row>
    <row r="11" ht="19" customHeight="1" spans="1:10">
      <c r="A11" s="166" t="s">
        <v>1304</v>
      </c>
      <c r="B11" s="167">
        <v>3497.881133</v>
      </c>
      <c r="C11" s="162">
        <v>4</v>
      </c>
      <c r="D11"/>
      <c r="E11"/>
      <c r="F11"/>
      <c r="I11" s="161"/>
      <c r="J11" s="161"/>
    </row>
    <row r="12" ht="19" customHeight="1" spans="1:10">
      <c r="A12" s="166" t="s">
        <v>1305</v>
      </c>
      <c r="B12" s="167">
        <v>2391.335668</v>
      </c>
      <c r="D12"/>
      <c r="E12"/>
      <c r="F12"/>
      <c r="I12" s="161"/>
      <c r="J12" s="161"/>
    </row>
    <row r="13" ht="19" customHeight="1" spans="1:10">
      <c r="A13" s="166" t="s">
        <v>1306</v>
      </c>
      <c r="B13" s="167">
        <v>2084.976999</v>
      </c>
      <c r="D13"/>
      <c r="E13"/>
      <c r="F13"/>
      <c r="I13" s="161"/>
      <c r="J13" s="161"/>
    </row>
    <row r="14" ht="19" customHeight="1" spans="1:10">
      <c r="A14" s="166" t="s">
        <v>1307</v>
      </c>
      <c r="B14" s="167">
        <v>3730.763327</v>
      </c>
      <c r="D14"/>
      <c r="E14"/>
      <c r="F14"/>
      <c r="I14" s="161"/>
      <c r="J14" s="161"/>
    </row>
    <row r="15" ht="19" customHeight="1" spans="1:10">
      <c r="A15" s="166" t="s">
        <v>1308</v>
      </c>
      <c r="B15" s="167">
        <v>5302.479077</v>
      </c>
      <c r="C15" s="162">
        <v>10</v>
      </c>
      <c r="D15"/>
      <c r="E15"/>
      <c r="F15"/>
      <c r="I15" s="161"/>
      <c r="J15" s="161"/>
    </row>
    <row r="16" ht="19" customHeight="1" spans="1:10">
      <c r="A16" s="166" t="s">
        <v>1309</v>
      </c>
      <c r="B16" s="167">
        <v>3531.490299</v>
      </c>
      <c r="C16" s="162">
        <v>3</v>
      </c>
      <c r="D16"/>
      <c r="E16"/>
      <c r="F16"/>
      <c r="I16" s="161"/>
      <c r="J16" s="161"/>
    </row>
    <row r="17" ht="19" customHeight="1" spans="1:10">
      <c r="A17" s="166" t="s">
        <v>1310</v>
      </c>
      <c r="B17" s="167">
        <v>5288.884754</v>
      </c>
      <c r="C17" s="162">
        <v>5</v>
      </c>
      <c r="D17"/>
      <c r="E17"/>
      <c r="F17"/>
      <c r="I17" s="161"/>
      <c r="J17" s="161"/>
    </row>
    <row r="18" ht="19" customHeight="1" spans="1:10">
      <c r="A18" s="166" t="s">
        <v>1311</v>
      </c>
      <c r="B18" s="167">
        <v>4042.558839</v>
      </c>
      <c r="C18" s="162">
        <v>5</v>
      </c>
      <c r="D18"/>
      <c r="E18"/>
      <c r="F18"/>
      <c r="I18" s="161"/>
      <c r="J18" s="161"/>
    </row>
    <row r="19" ht="19" customHeight="1" spans="1:10">
      <c r="A19" s="166" t="s">
        <v>1312</v>
      </c>
      <c r="B19" s="167">
        <v>2590.737546</v>
      </c>
      <c r="C19" s="162">
        <v>6</v>
      </c>
      <c r="D19"/>
      <c r="E19"/>
      <c r="F19"/>
      <c r="I19" s="161"/>
      <c r="J19" s="161"/>
    </row>
    <row r="20" ht="19" customHeight="1" spans="1:10">
      <c r="A20" s="166" t="s">
        <v>1313</v>
      </c>
      <c r="B20" s="167">
        <v>2772.540854</v>
      </c>
      <c r="C20" s="162">
        <v>3</v>
      </c>
      <c r="D20"/>
      <c r="E20"/>
      <c r="F20"/>
      <c r="I20" s="161"/>
      <c r="J20" s="161"/>
    </row>
    <row r="21" ht="19" customHeight="1" spans="1:10">
      <c r="A21" s="166" t="s">
        <v>1314</v>
      </c>
      <c r="B21" s="167">
        <v>3395.419059</v>
      </c>
      <c r="D21"/>
      <c r="E21"/>
      <c r="F21"/>
      <c r="I21" s="161"/>
      <c r="J21" s="161"/>
    </row>
    <row r="22" ht="19" customHeight="1" spans="1:10">
      <c r="A22" s="166" t="s">
        <v>1315</v>
      </c>
      <c r="B22" s="167">
        <v>2972.057279</v>
      </c>
      <c r="C22" s="162">
        <v>2</v>
      </c>
      <c r="D22"/>
      <c r="E22"/>
      <c r="F22"/>
      <c r="I22" s="161"/>
      <c r="J22" s="161"/>
    </row>
    <row r="23" ht="19" customHeight="1" spans="1:10">
      <c r="A23" s="166" t="s">
        <v>1316</v>
      </c>
      <c r="B23" s="167">
        <v>3135.529348</v>
      </c>
      <c r="C23" s="162">
        <v>1</v>
      </c>
      <c r="D23"/>
      <c r="E23"/>
      <c r="F23"/>
      <c r="I23" s="161"/>
      <c r="J23" s="161"/>
    </row>
    <row r="24" ht="19" customHeight="1" spans="1:10">
      <c r="A24" s="166" t="s">
        <v>1317</v>
      </c>
      <c r="B24" s="167">
        <v>2393.556814</v>
      </c>
      <c r="C24" s="162">
        <v>3</v>
      </c>
      <c r="D24"/>
      <c r="E24"/>
      <c r="F24"/>
      <c r="I24" s="161"/>
      <c r="J24" s="161"/>
    </row>
    <row r="25" ht="19" customHeight="1" spans="1:10">
      <c r="A25" s="166" t="s">
        <v>1318</v>
      </c>
      <c r="B25" s="167">
        <v>2616.267217</v>
      </c>
      <c r="C25" s="162">
        <v>3</v>
      </c>
      <c r="D25"/>
      <c r="E25"/>
      <c r="F25"/>
      <c r="I25" s="161"/>
      <c r="J25" s="161"/>
    </row>
    <row r="26" ht="19" customHeight="1" spans="1:10">
      <c r="A26" s="166" t="s">
        <v>1319</v>
      </c>
      <c r="B26" s="167">
        <v>2290.209184</v>
      </c>
      <c r="D26"/>
      <c r="E26"/>
      <c r="F26"/>
      <c r="I26" s="161"/>
      <c r="J26" s="161"/>
    </row>
    <row r="27" ht="19" customHeight="1" spans="1:10">
      <c r="A27" s="166" t="s">
        <v>1320</v>
      </c>
      <c r="B27" s="167">
        <v>1943.987231</v>
      </c>
      <c r="D27"/>
      <c r="E27"/>
      <c r="F27"/>
      <c r="I27" s="161"/>
      <c r="J27" s="161"/>
    </row>
    <row r="28" ht="19" customHeight="1" spans="1:10">
      <c r="A28" s="166" t="s">
        <v>1321</v>
      </c>
      <c r="B28" s="167">
        <v>2197.396479</v>
      </c>
      <c r="C28" s="162">
        <v>1</v>
      </c>
      <c r="D28"/>
      <c r="E28"/>
      <c r="F28"/>
      <c r="I28" s="161"/>
      <c r="J28" s="161"/>
    </row>
    <row r="29" ht="19" customHeight="1" spans="1:10">
      <c r="A29" s="166" t="s">
        <v>1322</v>
      </c>
      <c r="B29" s="167">
        <v>2157.422152</v>
      </c>
      <c r="C29" s="162">
        <v>1</v>
      </c>
      <c r="D29"/>
      <c r="E29"/>
      <c r="F29"/>
      <c r="I29" s="161"/>
      <c r="J29" s="161"/>
    </row>
    <row r="30" ht="19" customHeight="1" spans="1:10">
      <c r="A30" s="166" t="s">
        <v>1323</v>
      </c>
      <c r="B30" s="167">
        <v>2061.584395</v>
      </c>
      <c r="C30" s="162">
        <v>1</v>
      </c>
      <c r="D30"/>
      <c r="E30"/>
      <c r="F30"/>
      <c r="I30" s="161"/>
      <c r="J30" s="161"/>
    </row>
    <row r="31" ht="19" customHeight="1" spans="1:10">
      <c r="A31" s="166" t="s">
        <v>1324</v>
      </c>
      <c r="B31" s="167">
        <v>2074.252823</v>
      </c>
      <c r="C31" s="162">
        <v>2</v>
      </c>
      <c r="D31"/>
      <c r="E31"/>
      <c r="F31"/>
      <c r="I31" s="161"/>
      <c r="J31" s="161"/>
    </row>
    <row r="32" ht="19" customHeight="1" spans="1:10">
      <c r="A32" s="166" t="s">
        <v>1325</v>
      </c>
      <c r="B32" s="167">
        <v>2182.51246</v>
      </c>
      <c r="C32" s="162">
        <v>2</v>
      </c>
      <c r="D32"/>
      <c r="E32"/>
      <c r="F32"/>
      <c r="I32" s="161"/>
      <c r="J32" s="161"/>
    </row>
    <row r="33" ht="19" customHeight="1" spans="1:10">
      <c r="A33" s="166" t="s">
        <v>1326</v>
      </c>
      <c r="B33" s="167">
        <v>1563.005992</v>
      </c>
      <c r="C33" s="162">
        <v>1</v>
      </c>
      <c r="D33"/>
      <c r="E33"/>
      <c r="F33"/>
      <c r="I33" s="161"/>
      <c r="J33" s="161"/>
    </row>
  </sheetData>
  <mergeCells count="2">
    <mergeCell ref="A2:B2"/>
    <mergeCell ref="A3:B3"/>
  </mergeCells>
  <printOptions horizontalCentered="1"/>
  <pageMargins left="1.00347222222222" right="1.00347222222222" top="1.37777777777778" bottom="1.14166666666667" header="0.590277777777778" footer="0.786805555555556"/>
  <pageSetup paperSize="9" fitToHeight="0" orientation="portrait" blackAndWhite="1" errors="blank" horizontalDpi="600"/>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tabColor rgb="FFFF0000"/>
    <pageSetUpPr fitToPage="1"/>
  </sheetPr>
  <dimension ref="A1:B73"/>
  <sheetViews>
    <sheetView showZeros="0" topLeftCell="A15" workbookViewId="0">
      <selection activeCell="C69" sqref="C69"/>
    </sheetView>
  </sheetViews>
  <sheetFormatPr defaultColWidth="10" defaultRowHeight="13.5" outlineLevelCol="1"/>
  <cols>
    <col min="1" max="1" width="62.875" style="147" customWidth="1"/>
    <col min="2" max="2" width="21" style="147" customWidth="1"/>
    <col min="3" max="16384" width="10" style="147"/>
  </cols>
  <sheetData>
    <row r="1" ht="18" spans="1:2">
      <c r="A1" s="4" t="s">
        <v>1738</v>
      </c>
      <c r="B1" s="4"/>
    </row>
    <row r="2" ht="27" spans="1:2">
      <c r="A2" s="99" t="s">
        <v>1737</v>
      </c>
      <c r="B2" s="99"/>
    </row>
    <row r="3" ht="15.75" spans="1:2">
      <c r="A3" s="148" t="s">
        <v>1328</v>
      </c>
      <c r="B3" s="148"/>
    </row>
    <row r="4" ht="20.25" customHeight="1" spans="1:2">
      <c r="A4" s="149"/>
      <c r="B4" s="150" t="s">
        <v>2</v>
      </c>
    </row>
    <row r="5" ht="18" customHeight="1" spans="1:2">
      <c r="A5" s="151" t="s">
        <v>100</v>
      </c>
      <c r="B5" s="152" t="s">
        <v>1692</v>
      </c>
    </row>
    <row r="6" ht="18.75" spans="1:2">
      <c r="A6" s="153" t="s">
        <v>1298</v>
      </c>
      <c r="B6" s="154">
        <f>B8+B44</f>
        <v>88592.005191</v>
      </c>
    </row>
    <row r="7" ht="18.75" spans="1:2">
      <c r="A7" s="155" t="s">
        <v>1250</v>
      </c>
      <c r="B7" s="154"/>
    </row>
    <row r="8" ht="18.75" spans="1:2">
      <c r="A8" s="155" t="s">
        <v>1257</v>
      </c>
      <c r="B8" s="156">
        <f>67938-342</f>
        <v>67596</v>
      </c>
    </row>
    <row r="9" ht="18.75" spans="1:2">
      <c r="A9" s="157" t="s">
        <v>1258</v>
      </c>
      <c r="B9" s="154">
        <v>24044.3662065</v>
      </c>
    </row>
    <row r="10" ht="18.75" spans="1:2">
      <c r="A10" s="157" t="s">
        <v>1259</v>
      </c>
      <c r="B10" s="156">
        <f>B8-B9-B12</f>
        <v>40744.1834015</v>
      </c>
    </row>
    <row r="11" ht="18.75" spans="1:2">
      <c r="A11" s="157" t="s">
        <v>1260</v>
      </c>
      <c r="B11" s="156">
        <v>0</v>
      </c>
    </row>
    <row r="12" ht="18.75" spans="1:2">
      <c r="A12" s="157" t="s">
        <v>1261</v>
      </c>
      <c r="B12" s="158">
        <v>2807.450392</v>
      </c>
    </row>
    <row r="13" ht="18.75" spans="1:2">
      <c r="A13" s="157" t="s">
        <v>1262</v>
      </c>
      <c r="B13" s="154"/>
    </row>
    <row r="14" ht="18.75" spans="1:2">
      <c r="A14" s="157" t="s">
        <v>1263</v>
      </c>
      <c r="B14" s="154"/>
    </row>
    <row r="15" ht="18.75" spans="1:2">
      <c r="A15" s="157" t="s">
        <v>1264</v>
      </c>
      <c r="B15" s="154"/>
    </row>
    <row r="16" ht="18.75" spans="1:2">
      <c r="A16" s="157" t="s">
        <v>1265</v>
      </c>
      <c r="B16" s="154"/>
    </row>
    <row r="17" ht="18.75" spans="1:2">
      <c r="A17" s="157" t="s">
        <v>1266</v>
      </c>
      <c r="B17" s="154"/>
    </row>
    <row r="18" ht="18.75" spans="1:2">
      <c r="A18" s="157" t="s">
        <v>1267</v>
      </c>
      <c r="B18" s="154"/>
    </row>
    <row r="19" ht="18.75" spans="1:2">
      <c r="A19" s="157" t="s">
        <v>1268</v>
      </c>
      <c r="B19" s="154"/>
    </row>
    <row r="20" ht="18.75" spans="1:2">
      <c r="A20" s="157" t="s">
        <v>1269</v>
      </c>
      <c r="B20" s="154"/>
    </row>
    <row r="21" ht="18.75" spans="1:2">
      <c r="A21" s="157" t="s">
        <v>1270</v>
      </c>
      <c r="B21" s="154"/>
    </row>
    <row r="22" ht="18.75" spans="1:2">
      <c r="A22" s="157" t="s">
        <v>1271</v>
      </c>
      <c r="B22" s="154"/>
    </row>
    <row r="23" ht="18.75" spans="1:2">
      <c r="A23" s="157" t="s">
        <v>1272</v>
      </c>
      <c r="B23" s="154"/>
    </row>
    <row r="24" ht="18.75" spans="1:2">
      <c r="A24" s="157" t="s">
        <v>1273</v>
      </c>
      <c r="B24" s="154"/>
    </row>
    <row r="25" ht="18.75" spans="1:2">
      <c r="A25" s="157" t="s">
        <v>1274</v>
      </c>
      <c r="B25" s="154"/>
    </row>
    <row r="26" ht="18.75" spans="1:2">
      <c r="A26" s="157" t="s">
        <v>1275</v>
      </c>
      <c r="B26" s="154"/>
    </row>
    <row r="27" ht="18.75" spans="1:2">
      <c r="A27" s="157" t="s">
        <v>1276</v>
      </c>
      <c r="B27" s="154"/>
    </row>
    <row r="28" ht="18.75" spans="1:2">
      <c r="A28" s="157" t="s">
        <v>1277</v>
      </c>
      <c r="B28" s="154"/>
    </row>
    <row r="29" ht="18.75" spans="1:2">
      <c r="A29" s="157" t="s">
        <v>1278</v>
      </c>
      <c r="B29" s="154"/>
    </row>
    <row r="30" ht="18.75" spans="1:2">
      <c r="A30" s="157" t="s">
        <v>1279</v>
      </c>
      <c r="B30" s="154"/>
    </row>
    <row r="31" ht="18.75" spans="1:2">
      <c r="A31" s="157" t="s">
        <v>1280</v>
      </c>
      <c r="B31" s="154"/>
    </row>
    <row r="32" ht="18.75" spans="1:2">
      <c r="A32" s="157" t="s">
        <v>1281</v>
      </c>
      <c r="B32" s="154"/>
    </row>
    <row r="33" ht="18.75" spans="1:2">
      <c r="A33" s="157" t="s">
        <v>1282</v>
      </c>
      <c r="B33" s="154"/>
    </row>
    <row r="34" ht="18.75" spans="1:2">
      <c r="A34" s="157" t="s">
        <v>1283</v>
      </c>
      <c r="B34" s="154"/>
    </row>
    <row r="35" ht="18.75" spans="1:2">
      <c r="A35" s="157" t="s">
        <v>1284</v>
      </c>
      <c r="B35" s="154"/>
    </row>
    <row r="36" ht="18.75" spans="1:2">
      <c r="A36" s="157" t="s">
        <v>1285</v>
      </c>
      <c r="B36" s="154"/>
    </row>
    <row r="37" ht="18.75" spans="1:2">
      <c r="A37" s="157" t="s">
        <v>1286</v>
      </c>
      <c r="B37" s="154"/>
    </row>
    <row r="38" ht="18.75" spans="1:2">
      <c r="A38" s="157" t="s">
        <v>1287</v>
      </c>
      <c r="B38" s="154"/>
    </row>
    <row r="39" ht="18.75" spans="1:2">
      <c r="A39" s="157" t="s">
        <v>1288</v>
      </c>
      <c r="B39" s="154"/>
    </row>
    <row r="40" ht="18.75" spans="1:2">
      <c r="A40" s="157" t="s">
        <v>1289</v>
      </c>
      <c r="B40" s="154"/>
    </row>
    <row r="41" ht="18.75" spans="1:2">
      <c r="A41" s="157" t="s">
        <v>1290</v>
      </c>
      <c r="B41" s="154"/>
    </row>
    <row r="42" ht="18.75" spans="1:2">
      <c r="A42" s="157" t="s">
        <v>1291</v>
      </c>
      <c r="B42" s="154"/>
    </row>
    <row r="43" ht="18.75" spans="1:2">
      <c r="A43" s="157" t="s">
        <v>1292</v>
      </c>
      <c r="B43" s="154"/>
    </row>
    <row r="44" ht="18.75" spans="1:2">
      <c r="A44" s="155" t="s">
        <v>1293</v>
      </c>
      <c r="B44" s="154">
        <f>SUM(B45:B65)</f>
        <v>20996.005191</v>
      </c>
    </row>
    <row r="45" ht="18.75" spans="1:2">
      <c r="A45" s="157" t="s">
        <v>1226</v>
      </c>
      <c r="B45" s="159">
        <v>1528.98388</v>
      </c>
    </row>
    <row r="46" ht="18.75" spans="1:2">
      <c r="A46" s="157" t="s">
        <v>1227</v>
      </c>
      <c r="B46" s="159">
        <v>0</v>
      </c>
    </row>
    <row r="47" ht="18.75" spans="1:2">
      <c r="A47" s="157" t="s">
        <v>1228</v>
      </c>
      <c r="B47" s="159">
        <v>4</v>
      </c>
    </row>
    <row r="48" ht="18.75" spans="1:2">
      <c r="A48" s="157" t="s">
        <v>1229</v>
      </c>
      <c r="B48" s="159">
        <v>284.6261</v>
      </c>
    </row>
    <row r="49" ht="18.75" spans="1:2">
      <c r="A49" s="157" t="s">
        <v>1230</v>
      </c>
      <c r="B49" s="159">
        <v>0</v>
      </c>
    </row>
    <row r="50" ht="18.75" spans="1:2">
      <c r="A50" s="157" t="s">
        <v>1231</v>
      </c>
      <c r="B50" s="159">
        <v>0</v>
      </c>
    </row>
    <row r="51" ht="18.75" spans="1:2">
      <c r="A51" s="157" t="s">
        <v>1232</v>
      </c>
      <c r="B51" s="159">
        <v>172.57229</v>
      </c>
    </row>
    <row r="52" ht="18.75" spans="1:2">
      <c r="A52" s="157" t="s">
        <v>1233</v>
      </c>
      <c r="B52" s="159">
        <v>763.436024</v>
      </c>
    </row>
    <row r="53" ht="18.75" spans="1:2">
      <c r="A53" s="157" t="s">
        <v>1234</v>
      </c>
      <c r="B53" s="159">
        <v>692.807556</v>
      </c>
    </row>
    <row r="54" ht="18.75" spans="1:2">
      <c r="A54" s="157" t="s">
        <v>1235</v>
      </c>
      <c r="B54" s="159">
        <v>560.5</v>
      </c>
    </row>
    <row r="55" ht="18.75" spans="1:2">
      <c r="A55" s="157" t="s">
        <v>1236</v>
      </c>
      <c r="B55" s="159">
        <v>7102.574563</v>
      </c>
    </row>
    <row r="56" ht="18.75" spans="1:2">
      <c r="A56" s="157" t="s">
        <v>1237</v>
      </c>
      <c r="B56" s="159">
        <v>4126.78902</v>
      </c>
    </row>
    <row r="57" ht="18.75" spans="1:2">
      <c r="A57" s="157" t="s">
        <v>1238</v>
      </c>
      <c r="B57" s="159">
        <v>4489.469572</v>
      </c>
    </row>
    <row r="58" ht="18.75" spans="1:2">
      <c r="A58" s="157" t="s">
        <v>1239</v>
      </c>
      <c r="B58" s="159">
        <v>0</v>
      </c>
    </row>
    <row r="59" ht="18.75" spans="1:2">
      <c r="A59" s="157" t="s">
        <v>1240</v>
      </c>
      <c r="B59" s="159">
        <v>0</v>
      </c>
    </row>
    <row r="60" ht="18.75" spans="1:2">
      <c r="A60" s="157" t="s">
        <v>1241</v>
      </c>
      <c r="B60" s="159">
        <v>0</v>
      </c>
    </row>
    <row r="61" ht="18.75" spans="1:2">
      <c r="A61" s="157" t="s">
        <v>1242</v>
      </c>
      <c r="B61" s="159">
        <v>0</v>
      </c>
    </row>
    <row r="62" ht="18.75" spans="1:2">
      <c r="A62" s="157" t="s">
        <v>1243</v>
      </c>
      <c r="B62" s="159">
        <v>1122.29</v>
      </c>
    </row>
    <row r="63" ht="18.75" spans="1:2">
      <c r="A63" s="157" t="s">
        <v>1244</v>
      </c>
      <c r="B63" s="159">
        <v>0</v>
      </c>
    </row>
    <row r="64" ht="18.75" spans="1:2">
      <c r="A64" s="157" t="s">
        <v>1245</v>
      </c>
      <c r="B64" s="159">
        <v>147.956186</v>
      </c>
    </row>
    <row r="65" ht="18.75" spans="1:2">
      <c r="A65" s="157" t="s">
        <v>305</v>
      </c>
      <c r="B65" s="159"/>
    </row>
    <row r="66" ht="23.1" customHeight="1" spans="1:2">
      <c r="A66" s="160"/>
      <c r="B66" s="160"/>
    </row>
    <row r="67" ht="20.1" customHeight="1"/>
    <row r="68" ht="20.1" customHeight="1"/>
    <row r="69" ht="51.75" customHeight="1"/>
    <row r="70" ht="21.6" customHeight="1"/>
    <row r="71" ht="21.6" customHeight="1"/>
    <row r="72" ht="21.6" customHeight="1"/>
    <row r="73" ht="21.6" customHeight="1"/>
  </sheetData>
  <mergeCells count="4">
    <mergeCell ref="A1:B1"/>
    <mergeCell ref="A2:B2"/>
    <mergeCell ref="A3:B3"/>
    <mergeCell ref="A66:B66"/>
  </mergeCells>
  <printOptions horizontalCentered="1"/>
  <pageMargins left="1.00347222222222" right="1.00347222222222" top="1.37777777777778" bottom="1.14166666666667" header="0.590277777777778" footer="0.786805555555556"/>
  <pageSetup paperSize="9" scale="97" fitToHeight="0" orientation="portrait" blackAndWhite="1" errors="blank" horizontalDpi="600"/>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tabColor rgb="FF7030A0"/>
    <pageSetUpPr fitToPage="1"/>
  </sheetPr>
  <dimension ref="A1:F30"/>
  <sheetViews>
    <sheetView showZeros="0" zoomScale="115" zoomScaleNormal="115" topLeftCell="A4" workbookViewId="0">
      <selection activeCell="G25" sqref="G25"/>
    </sheetView>
  </sheetViews>
  <sheetFormatPr defaultColWidth="9" defaultRowHeight="20.1" customHeight="1" outlineLevelCol="5"/>
  <cols>
    <col min="1" max="1" width="39.9916666666667" style="94" customWidth="1"/>
    <col min="2" max="2" width="13" style="95" customWidth="1"/>
    <col min="3" max="3" width="34.3416666666667" style="96" customWidth="1"/>
    <col min="4" max="4" width="13" style="97" customWidth="1"/>
    <col min="5" max="5" width="9" style="98"/>
    <col min="6" max="6" width="12.625" style="98"/>
    <col min="7" max="16384" width="9" style="98"/>
  </cols>
  <sheetData>
    <row r="1" customHeight="1" spans="1:4">
      <c r="A1" s="4" t="s">
        <v>1739</v>
      </c>
      <c r="B1" s="4"/>
      <c r="C1" s="4"/>
      <c r="D1" s="4"/>
    </row>
    <row r="2" ht="27" customHeight="1" spans="1:4">
      <c r="A2" s="99" t="s">
        <v>1740</v>
      </c>
      <c r="B2" s="99"/>
      <c r="C2" s="99"/>
      <c r="D2" s="99"/>
    </row>
    <row r="3" customHeight="1" spans="1:4">
      <c r="A3" s="115"/>
      <c r="B3" s="115"/>
      <c r="C3" s="115"/>
      <c r="D3" s="101" t="s">
        <v>2</v>
      </c>
    </row>
    <row r="4" ht="23" customHeight="1" spans="1:4">
      <c r="A4" s="102" t="s">
        <v>1177</v>
      </c>
      <c r="B4" s="103" t="s">
        <v>61</v>
      </c>
      <c r="C4" s="102" t="s">
        <v>147</v>
      </c>
      <c r="D4" s="103" t="s">
        <v>61</v>
      </c>
    </row>
    <row r="5" ht="23" customHeight="1" spans="1:4">
      <c r="A5" s="131" t="s">
        <v>1654</v>
      </c>
      <c r="B5" s="106">
        <f>B6+B22</f>
        <v>571626</v>
      </c>
      <c r="C5" s="132" t="s">
        <v>1654</v>
      </c>
      <c r="D5" s="106">
        <f>D6+D22</f>
        <v>571626.401203</v>
      </c>
    </row>
    <row r="6" ht="23" customHeight="1" spans="1:4">
      <c r="A6" s="133" t="s">
        <v>68</v>
      </c>
      <c r="B6" s="106">
        <f>SUM(B7:B21)</f>
        <v>502000</v>
      </c>
      <c r="C6" s="134" t="s">
        <v>101</v>
      </c>
      <c r="D6" s="106">
        <f>SUM(D7:D15)</f>
        <v>291426.401203</v>
      </c>
    </row>
    <row r="7" s="93" customFormat="1" ht="23" customHeight="1" spans="1:6">
      <c r="A7" s="135" t="s">
        <v>1334</v>
      </c>
      <c r="B7" s="136"/>
      <c r="C7" s="136" t="s">
        <v>1356</v>
      </c>
      <c r="D7" s="136"/>
      <c r="F7" s="98"/>
    </row>
    <row r="8" s="93" customFormat="1" ht="23" customHeight="1" spans="1:6">
      <c r="A8" s="135" t="s">
        <v>1335</v>
      </c>
      <c r="B8" s="136"/>
      <c r="C8" s="136" t="s">
        <v>1357</v>
      </c>
      <c r="D8" s="136">
        <v>7093.057554</v>
      </c>
      <c r="E8"/>
      <c r="F8" s="98"/>
    </row>
    <row r="9" s="93" customFormat="1" ht="37.5" spans="1:6">
      <c r="A9" s="78" t="s">
        <v>1336</v>
      </c>
      <c r="B9" s="136"/>
      <c r="C9" s="136" t="s">
        <v>1358</v>
      </c>
      <c r="D9" s="136">
        <v>246098.349306</v>
      </c>
      <c r="E9"/>
      <c r="F9" s="98"/>
    </row>
    <row r="10" s="93" customFormat="1" ht="23" customHeight="1" spans="1:6">
      <c r="A10" s="135" t="s">
        <v>1337</v>
      </c>
      <c r="B10" s="136"/>
      <c r="C10" s="136" t="s">
        <v>1359</v>
      </c>
      <c r="D10" s="136">
        <v>72</v>
      </c>
      <c r="F10" s="98"/>
    </row>
    <row r="11" s="93" customFormat="1" ht="23" customHeight="1" spans="1:6">
      <c r="A11" s="135" t="s">
        <v>1338</v>
      </c>
      <c r="B11" s="136">
        <v>2300</v>
      </c>
      <c r="C11" s="136" t="s">
        <v>1360</v>
      </c>
      <c r="D11" s="136"/>
      <c r="F11" s="98"/>
    </row>
    <row r="12" s="93" customFormat="1" ht="23" customHeight="1" spans="1:6">
      <c r="A12" s="135" t="s">
        <v>1339</v>
      </c>
      <c r="B12" s="136">
        <v>1400</v>
      </c>
      <c r="C12" s="136" t="s">
        <v>1361</v>
      </c>
      <c r="D12" s="136">
        <v>2686.865043</v>
      </c>
      <c r="E12"/>
      <c r="F12" s="98"/>
    </row>
    <row r="13" s="93" customFormat="1" ht="23" customHeight="1" spans="1:6">
      <c r="A13" s="135" t="s">
        <v>1340</v>
      </c>
      <c r="B13" s="136">
        <v>438300</v>
      </c>
      <c r="C13" s="136" t="s">
        <v>1362</v>
      </c>
      <c r="D13" s="136">
        <v>35471.4957</v>
      </c>
      <c r="F13" s="98"/>
    </row>
    <row r="14" s="93" customFormat="1" ht="23" customHeight="1" spans="1:4">
      <c r="A14" s="135" t="s">
        <v>1341</v>
      </c>
      <c r="B14" s="136"/>
      <c r="C14" s="136" t="s">
        <v>1363</v>
      </c>
      <c r="D14" s="136">
        <v>4.6336</v>
      </c>
    </row>
    <row r="15" s="93" customFormat="1" ht="23" customHeight="1" spans="1:4">
      <c r="A15" s="135" t="s">
        <v>1342</v>
      </c>
      <c r="B15" s="136"/>
      <c r="C15" s="136" t="s">
        <v>1364</v>
      </c>
      <c r="D15" s="136"/>
    </row>
    <row r="16" s="93" customFormat="1" ht="23" customHeight="1" spans="1:4">
      <c r="A16" s="78" t="s">
        <v>1343</v>
      </c>
      <c r="B16" s="136"/>
      <c r="C16" s="136"/>
      <c r="D16" s="136"/>
    </row>
    <row r="17" s="93" customFormat="1" ht="23" customHeight="1" spans="1:4">
      <c r="A17" s="135" t="s">
        <v>1344</v>
      </c>
      <c r="B17" s="136">
        <v>1000</v>
      </c>
      <c r="C17" s="136"/>
      <c r="D17" s="136"/>
    </row>
    <row r="18" s="93" customFormat="1" ht="37.5" spans="1:4">
      <c r="A18" s="78" t="s">
        <v>1345</v>
      </c>
      <c r="B18" s="136"/>
      <c r="C18" s="136"/>
      <c r="D18" s="136"/>
    </row>
    <row r="19" s="93" customFormat="1" ht="23" customHeight="1" spans="1:4">
      <c r="A19" s="78" t="s">
        <v>1346</v>
      </c>
      <c r="B19" s="136">
        <v>23000</v>
      </c>
      <c r="C19" s="136"/>
      <c r="D19" s="136"/>
    </row>
    <row r="20" s="93" customFormat="1" ht="23" customHeight="1" spans="1:4">
      <c r="A20" s="135" t="s">
        <v>1347</v>
      </c>
      <c r="B20" s="136">
        <v>20000</v>
      </c>
      <c r="C20" s="112"/>
      <c r="D20" s="112"/>
    </row>
    <row r="21" s="93" customFormat="1" ht="23" customHeight="1" spans="1:4">
      <c r="A21" s="135" t="s">
        <v>1348</v>
      </c>
      <c r="B21" s="136">
        <v>16000</v>
      </c>
      <c r="C21" s="112"/>
      <c r="D21" s="112"/>
    </row>
    <row r="22" ht="23" customHeight="1" spans="1:4">
      <c r="A22" s="133" t="s">
        <v>89</v>
      </c>
      <c r="B22" s="106">
        <f>B23+B26+B29</f>
        <v>69626</v>
      </c>
      <c r="C22" s="138" t="s">
        <v>127</v>
      </c>
      <c r="D22" s="106">
        <f>D23+D24+D25+D26+D29</f>
        <v>280200</v>
      </c>
    </row>
    <row r="23" s="93" customFormat="1" ht="23" customHeight="1" spans="1:4">
      <c r="A23" s="139" t="s">
        <v>90</v>
      </c>
      <c r="B23" s="106">
        <v>5324</v>
      </c>
      <c r="C23" s="136" t="s">
        <v>1376</v>
      </c>
      <c r="D23" s="106"/>
    </row>
    <row r="24" s="93" customFormat="1" ht="23" customHeight="1" spans="1:4">
      <c r="A24" s="139" t="s">
        <v>1741</v>
      </c>
      <c r="B24" s="106"/>
      <c r="C24" s="140" t="s">
        <v>1377</v>
      </c>
      <c r="D24" s="106">
        <v>23000</v>
      </c>
    </row>
    <row r="25" s="93" customFormat="1" ht="23" customHeight="1" spans="1:4">
      <c r="A25" s="139" t="s">
        <v>91</v>
      </c>
      <c r="B25" s="106"/>
      <c r="C25" s="141" t="s">
        <v>1378</v>
      </c>
      <c r="D25" s="106">
        <v>200000</v>
      </c>
    </row>
    <row r="26" s="93" customFormat="1" ht="23" customHeight="1" spans="1:4">
      <c r="A26" s="142" t="s">
        <v>1373</v>
      </c>
      <c r="B26" s="106">
        <v>57200</v>
      </c>
      <c r="C26" s="143" t="s">
        <v>1742</v>
      </c>
      <c r="D26" s="106">
        <v>57200</v>
      </c>
    </row>
    <row r="27" s="93" customFormat="1" ht="37.5" spans="1:4">
      <c r="A27" s="144" t="s">
        <v>1350</v>
      </c>
      <c r="B27" s="106"/>
      <c r="C27" s="145" t="s">
        <v>1743</v>
      </c>
      <c r="D27" s="106"/>
    </row>
    <row r="28" s="93" customFormat="1" ht="37.5" spans="1:4">
      <c r="A28" s="144" t="s">
        <v>1351</v>
      </c>
      <c r="B28" s="106">
        <v>57200</v>
      </c>
      <c r="C28" s="145" t="s">
        <v>1367</v>
      </c>
      <c r="D28" s="106">
        <v>57200</v>
      </c>
    </row>
    <row r="29" s="93" customFormat="1" ht="23" customHeight="1" spans="1:4">
      <c r="A29" s="139" t="s">
        <v>1374</v>
      </c>
      <c r="B29" s="106">
        <v>7102</v>
      </c>
      <c r="C29" s="141" t="s">
        <v>135</v>
      </c>
      <c r="D29" s="106"/>
    </row>
    <row r="30" s="93" customFormat="1" ht="49.5" customHeight="1" spans="1:4">
      <c r="A30" s="146" t="s">
        <v>1744</v>
      </c>
      <c r="B30" s="146"/>
      <c r="C30" s="146"/>
      <c r="D30" s="146"/>
    </row>
  </sheetData>
  <mergeCells count="5">
    <mergeCell ref="A1:B1"/>
    <mergeCell ref="C1:D1"/>
    <mergeCell ref="A2:D2"/>
    <mergeCell ref="A3:C3"/>
    <mergeCell ref="A30:D30"/>
  </mergeCells>
  <printOptions horizontalCentered="1"/>
  <pageMargins left="1.00347222222222" right="1.00347222222222" top="1.37777777777778" bottom="1.14166666666667" header="0.590277777777778" footer="0.786805555555556"/>
  <pageSetup paperSize="9" scale="81" fitToHeight="0" orientation="portrait" blackAndWhite="1" errors="blank" horizontalDpi="600"/>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tabColor rgb="FF7030A0"/>
    <pageSetUpPr fitToPage="1"/>
  </sheetPr>
  <dimension ref="A1:F30"/>
  <sheetViews>
    <sheetView showZeros="0" topLeftCell="A18" workbookViewId="0">
      <selection activeCell="E30" sqref="E30"/>
    </sheetView>
  </sheetViews>
  <sheetFormatPr defaultColWidth="9" defaultRowHeight="20.1" customHeight="1" outlineLevelCol="5"/>
  <cols>
    <col min="1" max="1" width="41.625" style="94" customWidth="1"/>
    <col min="2" max="2" width="13" style="95" customWidth="1"/>
    <col min="3" max="3" width="35.625" style="96" customWidth="1"/>
    <col min="4" max="4" width="13" style="97" customWidth="1"/>
    <col min="5" max="16384" width="9" style="98"/>
  </cols>
  <sheetData>
    <row r="1" customHeight="1" spans="1:4">
      <c r="A1" s="4" t="s">
        <v>1745</v>
      </c>
      <c r="B1" s="4"/>
      <c r="C1" s="4"/>
      <c r="D1" s="4"/>
    </row>
    <row r="2" ht="27" customHeight="1" spans="1:4">
      <c r="A2" s="99" t="s">
        <v>1746</v>
      </c>
      <c r="B2" s="99"/>
      <c r="C2" s="99"/>
      <c r="D2" s="99"/>
    </row>
    <row r="3" customHeight="1" spans="1:4">
      <c r="A3" s="115"/>
      <c r="B3" s="115"/>
      <c r="C3" s="115"/>
      <c r="D3" s="101" t="s">
        <v>2</v>
      </c>
    </row>
    <row r="4" ht="23" customHeight="1" spans="1:4">
      <c r="A4" s="102" t="s">
        <v>1177</v>
      </c>
      <c r="B4" s="103" t="s">
        <v>61</v>
      </c>
      <c r="C4" s="102" t="s">
        <v>147</v>
      </c>
      <c r="D4" s="103" t="s">
        <v>61</v>
      </c>
    </row>
    <row r="5" ht="23" customHeight="1" spans="1:4">
      <c r="A5" s="131" t="s">
        <v>1654</v>
      </c>
      <c r="B5" s="106">
        <f>B6+B22</f>
        <v>571626</v>
      </c>
      <c r="C5" s="132" t="s">
        <v>1654</v>
      </c>
      <c r="D5" s="106">
        <f>D6+D22</f>
        <v>571625.812436</v>
      </c>
    </row>
    <row r="6" ht="23" customHeight="1" spans="1:4">
      <c r="A6" s="133" t="s">
        <v>68</v>
      </c>
      <c r="B6" s="106">
        <v>502000</v>
      </c>
      <c r="C6" s="134" t="s">
        <v>101</v>
      </c>
      <c r="D6" s="106">
        <f>SUM(D7:D15)</f>
        <v>289744.812436</v>
      </c>
    </row>
    <row r="7" s="93" customFormat="1" ht="23" customHeight="1" spans="1:6">
      <c r="A7" s="135" t="s">
        <v>1334</v>
      </c>
      <c r="B7" s="136"/>
      <c r="C7" s="136" t="s">
        <v>1356</v>
      </c>
      <c r="D7" s="136"/>
      <c r="F7" s="137"/>
    </row>
    <row r="8" s="93" customFormat="1" ht="23" customHeight="1" spans="1:6">
      <c r="A8" s="135" t="s">
        <v>1335</v>
      </c>
      <c r="B8" s="136"/>
      <c r="C8" s="136" t="s">
        <v>1357</v>
      </c>
      <c r="D8" s="136">
        <v>6996.922297</v>
      </c>
      <c r="F8" s="137"/>
    </row>
    <row r="9" s="93" customFormat="1" ht="32.1" customHeight="1" spans="1:6">
      <c r="A9" s="78" t="s">
        <v>1336</v>
      </c>
      <c r="B9" s="136"/>
      <c r="C9" s="136" t="s">
        <v>1358</v>
      </c>
      <c r="D9" s="136">
        <v>245286.445896</v>
      </c>
      <c r="F9" s="137"/>
    </row>
    <row r="10" s="93" customFormat="1" ht="23" customHeight="1" spans="1:6">
      <c r="A10" s="135" t="s">
        <v>1337</v>
      </c>
      <c r="B10" s="136"/>
      <c r="C10" s="136" t="s">
        <v>1359</v>
      </c>
      <c r="D10" s="136">
        <v>72</v>
      </c>
      <c r="F10" s="137"/>
    </row>
    <row r="11" s="93" customFormat="1" ht="23" customHeight="1" spans="1:6">
      <c r="A11" s="135" t="s">
        <v>1338</v>
      </c>
      <c r="B11" s="136">
        <v>2300</v>
      </c>
      <c r="C11" s="136" t="s">
        <v>1360</v>
      </c>
      <c r="D11" s="136">
        <v>0</v>
      </c>
      <c r="F11" s="137"/>
    </row>
    <row r="12" s="93" customFormat="1" ht="23" customHeight="1" spans="1:6">
      <c r="A12" s="135" t="s">
        <v>1339</v>
      </c>
      <c r="B12" s="136">
        <v>1400</v>
      </c>
      <c r="C12" s="136" t="s">
        <v>1361</v>
      </c>
      <c r="D12" s="136">
        <v>1913.314943</v>
      </c>
      <c r="F12" s="137"/>
    </row>
    <row r="13" s="93" customFormat="1" ht="23" customHeight="1" spans="1:6">
      <c r="A13" s="135" t="s">
        <v>1340</v>
      </c>
      <c r="B13" s="136">
        <v>438300</v>
      </c>
      <c r="C13" s="136" t="s">
        <v>1362</v>
      </c>
      <c r="D13" s="136">
        <v>35471.4957</v>
      </c>
      <c r="F13" s="137"/>
    </row>
    <row r="14" s="93" customFormat="1" ht="23" customHeight="1" spans="1:6">
      <c r="A14" s="135" t="s">
        <v>1341</v>
      </c>
      <c r="B14" s="136"/>
      <c r="C14" s="136" t="s">
        <v>1363</v>
      </c>
      <c r="D14" s="136">
        <v>4.6336</v>
      </c>
      <c r="F14" s="137"/>
    </row>
    <row r="15" s="93" customFormat="1" ht="23" customHeight="1" spans="1:4">
      <c r="A15" s="135" t="s">
        <v>1342</v>
      </c>
      <c r="B15" s="136"/>
      <c r="C15" s="136" t="s">
        <v>1364</v>
      </c>
      <c r="D15" s="136"/>
    </row>
    <row r="16" s="93" customFormat="1" ht="18.75" spans="1:4">
      <c r="A16" s="78" t="s">
        <v>1343</v>
      </c>
      <c r="B16" s="136"/>
      <c r="C16" s="136"/>
      <c r="D16" s="136"/>
    </row>
    <row r="17" s="93" customFormat="1" ht="23" customHeight="1" spans="1:4">
      <c r="A17" s="135" t="s">
        <v>1344</v>
      </c>
      <c r="B17" s="136">
        <v>1000</v>
      </c>
      <c r="C17" s="136"/>
      <c r="D17" s="136"/>
    </row>
    <row r="18" s="93" customFormat="1" ht="37.5" spans="1:4">
      <c r="A18" s="78" t="s">
        <v>1345</v>
      </c>
      <c r="B18" s="136"/>
      <c r="C18" s="136"/>
      <c r="D18" s="136"/>
    </row>
    <row r="19" s="93" customFormat="1" ht="18.75" spans="1:4">
      <c r="A19" s="78" t="s">
        <v>1346</v>
      </c>
      <c r="B19" s="136">
        <v>23000</v>
      </c>
      <c r="C19" s="136"/>
      <c r="D19" s="136"/>
    </row>
    <row r="20" s="93" customFormat="1" ht="23" customHeight="1" spans="1:4">
      <c r="A20" s="135" t="s">
        <v>1347</v>
      </c>
      <c r="B20" s="136">
        <v>20000</v>
      </c>
      <c r="C20" s="112"/>
      <c r="D20" s="112"/>
    </row>
    <row r="21" s="93" customFormat="1" ht="23" customHeight="1" spans="1:4">
      <c r="A21" s="135" t="s">
        <v>1348</v>
      </c>
      <c r="B21" s="136">
        <v>16000</v>
      </c>
      <c r="C21" s="112"/>
      <c r="D21" s="112"/>
    </row>
    <row r="22" ht="23" customHeight="1" spans="1:4">
      <c r="A22" s="133" t="s">
        <v>89</v>
      </c>
      <c r="B22" s="106">
        <f>B23+B26+B29</f>
        <v>69626</v>
      </c>
      <c r="C22" s="138" t="s">
        <v>127</v>
      </c>
      <c r="D22" s="106">
        <f>D23+D24+D25+D26+D29</f>
        <v>281881</v>
      </c>
    </row>
    <row r="23" s="93" customFormat="1" ht="23" customHeight="1" spans="1:4">
      <c r="A23" s="139" t="s">
        <v>90</v>
      </c>
      <c r="B23" s="106">
        <v>5324</v>
      </c>
      <c r="C23" s="136" t="s">
        <v>1376</v>
      </c>
      <c r="D23" s="106">
        <v>1681</v>
      </c>
    </row>
    <row r="24" s="93" customFormat="1" ht="23" customHeight="1" spans="1:4">
      <c r="A24" s="139" t="s">
        <v>1741</v>
      </c>
      <c r="B24" s="106"/>
      <c r="C24" s="140" t="s">
        <v>1377</v>
      </c>
      <c r="D24" s="106">
        <v>23000</v>
      </c>
    </row>
    <row r="25" s="93" customFormat="1" ht="23" customHeight="1" spans="1:4">
      <c r="A25" s="139" t="s">
        <v>91</v>
      </c>
      <c r="B25" s="106"/>
      <c r="C25" s="141" t="s">
        <v>1378</v>
      </c>
      <c r="D25" s="106">
        <v>200000</v>
      </c>
    </row>
    <row r="26" s="93" customFormat="1" ht="23" customHeight="1" spans="1:4">
      <c r="A26" s="142" t="s">
        <v>1373</v>
      </c>
      <c r="B26" s="106">
        <v>57200</v>
      </c>
      <c r="C26" s="143" t="s">
        <v>1742</v>
      </c>
      <c r="D26" s="106">
        <v>57200</v>
      </c>
    </row>
    <row r="27" s="93" customFormat="1" ht="37.5" spans="1:4">
      <c r="A27" s="144" t="s">
        <v>1350</v>
      </c>
      <c r="B27" s="106"/>
      <c r="C27" s="145" t="s">
        <v>1743</v>
      </c>
      <c r="D27" s="106"/>
    </row>
    <row r="28" s="93" customFormat="1" ht="37.5" spans="1:4">
      <c r="A28" s="144" t="s">
        <v>1351</v>
      </c>
      <c r="B28" s="106">
        <v>57200</v>
      </c>
      <c r="C28" s="145" t="s">
        <v>1367</v>
      </c>
      <c r="D28" s="106">
        <v>57200</v>
      </c>
    </row>
    <row r="29" s="93" customFormat="1" ht="23" customHeight="1" spans="1:4">
      <c r="A29" s="139" t="s">
        <v>1374</v>
      </c>
      <c r="B29" s="106">
        <v>7102</v>
      </c>
      <c r="C29" s="141" t="s">
        <v>135</v>
      </c>
      <c r="D29" s="106"/>
    </row>
    <row r="30" s="93" customFormat="1" ht="49.5" customHeight="1" spans="1:4">
      <c r="A30" s="146" t="s">
        <v>1744</v>
      </c>
      <c r="B30" s="146"/>
      <c r="C30" s="146"/>
      <c r="D30" s="146"/>
    </row>
  </sheetData>
  <mergeCells count="5">
    <mergeCell ref="A1:B1"/>
    <mergeCell ref="C1:D1"/>
    <mergeCell ref="A2:D2"/>
    <mergeCell ref="A3:C3"/>
    <mergeCell ref="A30:D30"/>
  </mergeCells>
  <printOptions horizontalCentered="1"/>
  <pageMargins left="1.00347222222222" right="1.00347222222222" top="1.37777777777778" bottom="1.14166666666667" header="0.590277777777778" footer="0.786805555555556"/>
  <pageSetup paperSize="9" scale="78" fitToHeight="0" orientation="portrait" blackAndWhite="1" errors="blank" horizontalDpi="600"/>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36">
    <tabColor rgb="FFFF0000"/>
    <pageSetUpPr fitToPage="1"/>
  </sheetPr>
  <dimension ref="A1:F276"/>
  <sheetViews>
    <sheetView topLeftCell="C1" workbookViewId="0">
      <selection activeCell="F238" sqref="F238"/>
    </sheetView>
  </sheetViews>
  <sheetFormatPr defaultColWidth="9" defaultRowHeight="20.1" customHeight="1" outlineLevelCol="5"/>
  <cols>
    <col min="1" max="1" width="7.44166666666667" style="98" hidden="1" customWidth="1"/>
    <col min="2" max="2" width="10" style="98" hidden="1" customWidth="1"/>
    <col min="3" max="3" width="66" style="96" customWidth="1"/>
    <col min="4" max="4" width="18.775" style="97" customWidth="1"/>
    <col min="5" max="5" width="12.625" style="98"/>
    <col min="6" max="6" width="10.375" style="98"/>
    <col min="7" max="16384" width="9" style="98"/>
  </cols>
  <sheetData>
    <row r="1" customHeight="1" spans="3:4">
      <c r="C1" s="4" t="s">
        <v>1747</v>
      </c>
      <c r="D1" s="4"/>
    </row>
    <row r="2" ht="35.25" customHeight="1" spans="3:6">
      <c r="C2" s="99" t="s">
        <v>1748</v>
      </c>
      <c r="D2" s="99"/>
      <c r="F2" s="114"/>
    </row>
    <row r="3" ht="18" customHeight="1" spans="3:4">
      <c r="C3" s="115"/>
      <c r="D3" s="101" t="s">
        <v>2</v>
      </c>
    </row>
    <row r="4" ht="24" customHeight="1" spans="1:4">
      <c r="A4" s="116" t="s">
        <v>1749</v>
      </c>
      <c r="B4" s="116" t="s">
        <v>146</v>
      </c>
      <c r="C4" s="102" t="s">
        <v>147</v>
      </c>
      <c r="D4" s="117" t="s">
        <v>61</v>
      </c>
    </row>
    <row r="5" ht="21.75" customHeight="1" spans="3:4">
      <c r="C5" s="118" t="s">
        <v>101</v>
      </c>
      <c r="D5" s="119">
        <v>289744.812436</v>
      </c>
    </row>
    <row r="6" s="93" customFormat="1" hidden="1" customHeight="1" spans="1:4">
      <c r="A6" s="93">
        <f>LEN(B6)</f>
        <v>3</v>
      </c>
      <c r="B6" s="120">
        <v>206</v>
      </c>
      <c r="C6" s="121" t="s">
        <v>429</v>
      </c>
      <c r="D6" s="122"/>
    </row>
    <row r="7" s="93" customFormat="1" hidden="1" customHeight="1" spans="1:4">
      <c r="A7" s="93">
        <f t="shared" ref="A7:A70" si="0">LEN(B7)</f>
        <v>5</v>
      </c>
      <c r="B7" s="120">
        <v>20610</v>
      </c>
      <c r="C7" s="121" t="s">
        <v>1383</v>
      </c>
      <c r="D7" s="122"/>
    </row>
    <row r="8" s="93" customFormat="1" hidden="1" customHeight="1" spans="1:4">
      <c r="A8" s="93">
        <f t="shared" si="0"/>
        <v>7</v>
      </c>
      <c r="B8" s="120">
        <v>2061001</v>
      </c>
      <c r="C8" s="123" t="s">
        <v>1384</v>
      </c>
      <c r="D8" s="122"/>
    </row>
    <row r="9" s="93" customFormat="1" hidden="1" customHeight="1" spans="1:4">
      <c r="A9" s="93">
        <f t="shared" si="0"/>
        <v>7</v>
      </c>
      <c r="B9" s="120">
        <v>2061002</v>
      </c>
      <c r="C9" s="123" t="s">
        <v>1385</v>
      </c>
      <c r="D9" s="122"/>
    </row>
    <row r="10" s="93" customFormat="1" hidden="1" customHeight="1" spans="1:4">
      <c r="A10" s="93">
        <f t="shared" si="0"/>
        <v>7</v>
      </c>
      <c r="B10" s="120">
        <v>2061003</v>
      </c>
      <c r="C10" s="123" t="s">
        <v>1386</v>
      </c>
      <c r="D10" s="122"/>
    </row>
    <row r="11" s="93" customFormat="1" hidden="1" customHeight="1" spans="1:4">
      <c r="A11" s="93">
        <f t="shared" si="0"/>
        <v>7</v>
      </c>
      <c r="B11" s="120">
        <v>2061004</v>
      </c>
      <c r="C11" s="123" t="s">
        <v>1387</v>
      </c>
      <c r="D11" s="122"/>
    </row>
    <row r="12" s="93" customFormat="1" hidden="1" customHeight="1" spans="1:4">
      <c r="A12" s="93">
        <f t="shared" si="0"/>
        <v>7</v>
      </c>
      <c r="B12" s="120">
        <v>2061005</v>
      </c>
      <c r="C12" s="123" t="s">
        <v>1388</v>
      </c>
      <c r="D12" s="122"/>
    </row>
    <row r="13" s="93" customFormat="1" hidden="1" customHeight="1" spans="1:4">
      <c r="A13" s="93">
        <f t="shared" si="0"/>
        <v>7</v>
      </c>
      <c r="B13" s="120">
        <v>2061099</v>
      </c>
      <c r="C13" s="123" t="s">
        <v>1389</v>
      </c>
      <c r="D13" s="122"/>
    </row>
    <row r="14" s="93" customFormat="1" hidden="1" customHeight="1" spans="1:4">
      <c r="A14" s="93">
        <f t="shared" si="0"/>
        <v>3</v>
      </c>
      <c r="B14" s="120">
        <v>207</v>
      </c>
      <c r="C14" s="121" t="s">
        <v>478</v>
      </c>
      <c r="D14" s="122"/>
    </row>
    <row r="15" s="93" customFormat="1" hidden="1" customHeight="1" spans="1:4">
      <c r="A15" s="93">
        <f t="shared" si="0"/>
        <v>5</v>
      </c>
      <c r="B15" s="120">
        <v>20707</v>
      </c>
      <c r="C15" s="121" t="s">
        <v>1390</v>
      </c>
      <c r="D15" s="122"/>
    </row>
    <row r="16" s="93" customFormat="1" hidden="1" customHeight="1" spans="1:4">
      <c r="A16" s="93">
        <f t="shared" si="0"/>
        <v>7</v>
      </c>
      <c r="B16" s="120">
        <v>2070701</v>
      </c>
      <c r="C16" s="123" t="s">
        <v>1391</v>
      </c>
      <c r="D16" s="122"/>
    </row>
    <row r="17" s="93" customFormat="1" hidden="1" customHeight="1" spans="1:4">
      <c r="A17" s="93">
        <f t="shared" si="0"/>
        <v>7</v>
      </c>
      <c r="B17" s="120">
        <v>2070702</v>
      </c>
      <c r="C17" s="123" t="s">
        <v>1392</v>
      </c>
      <c r="D17" s="122"/>
    </row>
    <row r="18" s="93" customFormat="1" hidden="1" customHeight="1" spans="1:4">
      <c r="A18" s="93">
        <f t="shared" si="0"/>
        <v>7</v>
      </c>
      <c r="B18" s="120">
        <v>2070703</v>
      </c>
      <c r="C18" s="123" t="s">
        <v>1393</v>
      </c>
      <c r="D18" s="122"/>
    </row>
    <row r="19" s="93" customFormat="1" hidden="1" customHeight="1" spans="1:4">
      <c r="A19" s="93">
        <f t="shared" si="0"/>
        <v>7</v>
      </c>
      <c r="B19" s="120">
        <v>2070704</v>
      </c>
      <c r="C19" s="123" t="s">
        <v>1394</v>
      </c>
      <c r="D19" s="122"/>
    </row>
    <row r="20" s="93" customFormat="1" hidden="1" customHeight="1" spans="1:4">
      <c r="A20" s="93">
        <f t="shared" si="0"/>
        <v>7</v>
      </c>
      <c r="B20" s="120">
        <v>2070799</v>
      </c>
      <c r="C20" s="123" t="s">
        <v>1395</v>
      </c>
      <c r="D20" s="122"/>
    </row>
    <row r="21" s="93" customFormat="1" hidden="1" customHeight="1" spans="1:4">
      <c r="A21" s="93">
        <f t="shared" si="0"/>
        <v>5</v>
      </c>
      <c r="B21" s="120">
        <v>20709</v>
      </c>
      <c r="C21" s="121" t="s">
        <v>1396</v>
      </c>
      <c r="D21" s="122"/>
    </row>
    <row r="22" s="93" customFormat="1" hidden="1" customHeight="1" spans="1:4">
      <c r="A22" s="93">
        <f t="shared" si="0"/>
        <v>7</v>
      </c>
      <c r="B22" s="120">
        <v>2070901</v>
      </c>
      <c r="C22" s="123" t="s">
        <v>1397</v>
      </c>
      <c r="D22" s="122"/>
    </row>
    <row r="23" s="93" customFormat="1" hidden="1" customHeight="1" spans="1:4">
      <c r="A23" s="93">
        <f t="shared" si="0"/>
        <v>7</v>
      </c>
      <c r="B23" s="120">
        <v>2070902</v>
      </c>
      <c r="C23" s="123" t="s">
        <v>1398</v>
      </c>
      <c r="D23" s="122"/>
    </row>
    <row r="24" s="93" customFormat="1" hidden="1" customHeight="1" spans="1:4">
      <c r="A24" s="93">
        <f t="shared" si="0"/>
        <v>7</v>
      </c>
      <c r="B24" s="120">
        <v>2070903</v>
      </c>
      <c r="C24" s="123" t="s">
        <v>1399</v>
      </c>
      <c r="D24" s="122"/>
    </row>
    <row r="25" s="93" customFormat="1" hidden="1" customHeight="1" spans="1:4">
      <c r="A25" s="93">
        <f t="shared" si="0"/>
        <v>7</v>
      </c>
      <c r="B25" s="120">
        <v>2070904</v>
      </c>
      <c r="C25" s="123" t="s">
        <v>1400</v>
      </c>
      <c r="D25" s="122"/>
    </row>
    <row r="26" s="93" customFormat="1" hidden="1" customHeight="1" spans="1:4">
      <c r="A26" s="93">
        <f t="shared" si="0"/>
        <v>7</v>
      </c>
      <c r="B26" s="120">
        <v>2070999</v>
      </c>
      <c r="C26" s="123" t="s">
        <v>1401</v>
      </c>
      <c r="D26" s="122"/>
    </row>
    <row r="27" s="93" customFormat="1" hidden="1" customHeight="1" spans="1:4">
      <c r="A27" s="93">
        <f t="shared" si="0"/>
        <v>5</v>
      </c>
      <c r="B27" s="120">
        <v>20710</v>
      </c>
      <c r="C27" s="121" t="s">
        <v>1402</v>
      </c>
      <c r="D27" s="122"/>
    </row>
    <row r="28" s="93" customFormat="1" hidden="1" customHeight="1" spans="1:4">
      <c r="A28" s="93">
        <f t="shared" si="0"/>
        <v>7</v>
      </c>
      <c r="B28" s="120">
        <v>2071001</v>
      </c>
      <c r="C28" s="123" t="s">
        <v>1403</v>
      </c>
      <c r="D28" s="122"/>
    </row>
    <row r="29" s="93" customFormat="1" hidden="1" customHeight="1" spans="1:4">
      <c r="A29" s="93">
        <f t="shared" si="0"/>
        <v>7</v>
      </c>
      <c r="B29" s="120">
        <v>2071099</v>
      </c>
      <c r="C29" s="123" t="s">
        <v>1404</v>
      </c>
      <c r="D29" s="122"/>
    </row>
    <row r="30" s="93" customFormat="1" customHeight="1" spans="1:6">
      <c r="A30" s="93">
        <f t="shared" si="0"/>
        <v>3</v>
      </c>
      <c r="B30" s="120">
        <v>208</v>
      </c>
      <c r="C30" s="124" t="s">
        <v>520</v>
      </c>
      <c r="D30" s="119">
        <v>6996.922297</v>
      </c>
      <c r="F30"/>
    </row>
    <row r="31" s="93" customFormat="1" customHeight="1" spans="1:6">
      <c r="A31" s="93">
        <f t="shared" si="0"/>
        <v>5</v>
      </c>
      <c r="B31" s="120">
        <v>20822</v>
      </c>
      <c r="C31" s="124" t="s">
        <v>1405</v>
      </c>
      <c r="D31" s="119">
        <v>6773.922297</v>
      </c>
      <c r="F31"/>
    </row>
    <row r="32" s="93" customFormat="1" customHeight="1" spans="1:6">
      <c r="A32" s="93">
        <f t="shared" si="0"/>
        <v>7</v>
      </c>
      <c r="B32" s="120">
        <v>2082201</v>
      </c>
      <c r="C32" s="125" t="s">
        <v>1406</v>
      </c>
      <c r="D32" s="119">
        <v>2251.525</v>
      </c>
      <c r="F32"/>
    </row>
    <row r="33" s="93" customFormat="1" customHeight="1" spans="1:4">
      <c r="A33" s="93">
        <f t="shared" si="0"/>
        <v>7</v>
      </c>
      <c r="B33" s="120">
        <v>2082202</v>
      </c>
      <c r="C33" s="125" t="s">
        <v>1407</v>
      </c>
      <c r="D33" s="119">
        <v>4522.397297</v>
      </c>
    </row>
    <row r="34" s="93" customFormat="1" hidden="1" customHeight="1" spans="1:4">
      <c r="A34" s="93">
        <f t="shared" si="0"/>
        <v>7</v>
      </c>
      <c r="B34" s="120">
        <v>2082299</v>
      </c>
      <c r="C34" s="123" t="s">
        <v>1408</v>
      </c>
      <c r="D34" s="122"/>
    </row>
    <row r="35" s="93" customFormat="1" customHeight="1" spans="1:6">
      <c r="A35" s="93">
        <f t="shared" si="0"/>
        <v>5</v>
      </c>
      <c r="B35" s="120">
        <v>20823</v>
      </c>
      <c r="C35" s="124" t="s">
        <v>1409</v>
      </c>
      <c r="D35" s="119">
        <v>223</v>
      </c>
      <c r="F35"/>
    </row>
    <row r="36" s="93" customFormat="1" hidden="1" customHeight="1" spans="1:6">
      <c r="A36" s="93">
        <f t="shared" si="0"/>
        <v>7</v>
      </c>
      <c r="B36" s="120">
        <v>2082301</v>
      </c>
      <c r="C36" s="123" t="s">
        <v>1406</v>
      </c>
      <c r="D36" s="122"/>
      <c r="F36"/>
    </row>
    <row r="37" s="93" customFormat="1" customHeight="1" spans="1:4">
      <c r="A37" s="93">
        <f t="shared" si="0"/>
        <v>7</v>
      </c>
      <c r="B37" s="120">
        <v>2082302</v>
      </c>
      <c r="C37" s="125" t="s">
        <v>1407</v>
      </c>
      <c r="D37" s="119">
        <v>223</v>
      </c>
    </row>
    <row r="38" s="93" customFormat="1" hidden="1" customHeight="1" spans="1:4">
      <c r="A38" s="93">
        <f t="shared" si="0"/>
        <v>7</v>
      </c>
      <c r="B38" s="120">
        <v>2082399</v>
      </c>
      <c r="C38" s="123" t="s">
        <v>1410</v>
      </c>
      <c r="D38" s="122"/>
    </row>
    <row r="39" s="93" customFormat="1" hidden="1" customHeight="1" spans="1:4">
      <c r="A39" s="93">
        <f t="shared" si="0"/>
        <v>5</v>
      </c>
      <c r="B39" s="120">
        <v>20829</v>
      </c>
      <c r="C39" s="121" t="s">
        <v>1411</v>
      </c>
      <c r="D39" s="122"/>
    </row>
    <row r="40" s="93" customFormat="1" hidden="1" customHeight="1" spans="1:4">
      <c r="A40" s="93">
        <f t="shared" si="0"/>
        <v>7</v>
      </c>
      <c r="B40" s="120">
        <v>2082901</v>
      </c>
      <c r="C40" s="123" t="s">
        <v>1407</v>
      </c>
      <c r="D40" s="122"/>
    </row>
    <row r="41" s="93" customFormat="1" hidden="1" customHeight="1" spans="1:4">
      <c r="A41" s="93">
        <f t="shared" si="0"/>
        <v>7</v>
      </c>
      <c r="B41" s="120">
        <v>2082999</v>
      </c>
      <c r="C41" s="123" t="s">
        <v>1412</v>
      </c>
      <c r="D41" s="122"/>
    </row>
    <row r="42" s="93" customFormat="1" customHeight="1" spans="1:4">
      <c r="A42" s="93">
        <f t="shared" si="0"/>
        <v>3</v>
      </c>
      <c r="B42" s="120">
        <v>211</v>
      </c>
      <c r="C42" s="124" t="s">
        <v>692</v>
      </c>
      <c r="D42" s="119"/>
    </row>
    <row r="43" s="93" customFormat="1" hidden="1" customHeight="1" spans="1:4">
      <c r="A43" s="93">
        <f t="shared" si="0"/>
        <v>5</v>
      </c>
      <c r="B43" s="120">
        <v>21160</v>
      </c>
      <c r="C43" s="121" t="s">
        <v>1413</v>
      </c>
      <c r="D43" s="122"/>
    </row>
    <row r="44" s="93" customFormat="1" hidden="1" customHeight="1" spans="1:4">
      <c r="A44" s="93">
        <f t="shared" si="0"/>
        <v>7</v>
      </c>
      <c r="B44" s="120">
        <v>2116001</v>
      </c>
      <c r="C44" s="123" t="s">
        <v>1414</v>
      </c>
      <c r="D44" s="122"/>
    </row>
    <row r="45" s="93" customFormat="1" hidden="1" customHeight="1" spans="1:4">
      <c r="A45" s="93">
        <f t="shared" si="0"/>
        <v>7</v>
      </c>
      <c r="B45" s="120">
        <v>2116002</v>
      </c>
      <c r="C45" s="123" t="s">
        <v>1415</v>
      </c>
      <c r="D45" s="122"/>
    </row>
    <row r="46" s="93" customFormat="1" hidden="1" customHeight="1" spans="1:4">
      <c r="A46" s="93">
        <f t="shared" si="0"/>
        <v>7</v>
      </c>
      <c r="B46" s="120">
        <v>2116003</v>
      </c>
      <c r="C46" s="123" t="s">
        <v>1416</v>
      </c>
      <c r="D46" s="122"/>
    </row>
    <row r="47" s="93" customFormat="1" hidden="1" customHeight="1" spans="1:4">
      <c r="A47" s="93">
        <f t="shared" si="0"/>
        <v>7</v>
      </c>
      <c r="B47" s="120">
        <v>2116099</v>
      </c>
      <c r="C47" s="123" t="s">
        <v>1417</v>
      </c>
      <c r="D47" s="122"/>
    </row>
    <row r="48" s="93" customFormat="1" hidden="1" customHeight="1" spans="1:4">
      <c r="A48" s="93">
        <f t="shared" si="0"/>
        <v>5</v>
      </c>
      <c r="B48" s="120">
        <v>21161</v>
      </c>
      <c r="C48" s="121" t="s">
        <v>1418</v>
      </c>
      <c r="D48" s="122"/>
    </row>
    <row r="49" s="93" customFormat="1" ht="35.1" hidden="1" customHeight="1" spans="1:4">
      <c r="A49" s="93">
        <f t="shared" si="0"/>
        <v>7</v>
      </c>
      <c r="B49" s="120">
        <v>2116101</v>
      </c>
      <c r="C49" s="123" t="s">
        <v>1419</v>
      </c>
      <c r="D49" s="122"/>
    </row>
    <row r="50" hidden="1" customHeight="1" spans="1:5">
      <c r="A50" s="93">
        <f t="shared" si="0"/>
        <v>7</v>
      </c>
      <c r="B50" s="120">
        <v>2116102</v>
      </c>
      <c r="C50" s="123" t="s">
        <v>1420</v>
      </c>
      <c r="D50" s="122"/>
      <c r="E50" s="93"/>
    </row>
    <row r="51" hidden="1" customHeight="1" spans="1:5">
      <c r="A51" s="93">
        <f t="shared" si="0"/>
        <v>7</v>
      </c>
      <c r="B51" s="120">
        <v>2116103</v>
      </c>
      <c r="C51" s="123" t="s">
        <v>1421</v>
      </c>
      <c r="D51" s="122"/>
      <c r="E51" s="93"/>
    </row>
    <row r="52" hidden="1" customHeight="1" spans="1:4">
      <c r="A52" s="93">
        <f t="shared" si="0"/>
        <v>7</v>
      </c>
      <c r="B52" s="120">
        <v>2116104</v>
      </c>
      <c r="C52" s="123" t="s">
        <v>1422</v>
      </c>
      <c r="D52" s="122"/>
    </row>
    <row r="53" customHeight="1" spans="1:5">
      <c r="A53" s="93">
        <f t="shared" si="0"/>
        <v>3</v>
      </c>
      <c r="B53" s="120">
        <v>212</v>
      </c>
      <c r="C53" s="124" t="s">
        <v>763</v>
      </c>
      <c r="D53" s="119">
        <v>24.5286445896</v>
      </c>
      <c r="E53" s="93"/>
    </row>
    <row r="54" customHeight="1" spans="1:6">
      <c r="A54" s="93">
        <f t="shared" si="0"/>
        <v>5</v>
      </c>
      <c r="B54" s="120">
        <v>21208</v>
      </c>
      <c r="C54" s="124" t="s">
        <v>1423</v>
      </c>
      <c r="D54" s="119">
        <v>233643.445896</v>
      </c>
      <c r="E54" s="93"/>
      <c r="F54"/>
    </row>
    <row r="55" customHeight="1" spans="1:5">
      <c r="A55" s="93">
        <f t="shared" si="0"/>
        <v>7</v>
      </c>
      <c r="B55" s="120">
        <v>2120801</v>
      </c>
      <c r="C55" s="125" t="s">
        <v>1424</v>
      </c>
      <c r="D55" s="119">
        <v>25000</v>
      </c>
      <c r="E55" s="93"/>
    </row>
    <row r="56" hidden="1" customHeight="1" spans="1:4">
      <c r="A56" s="93">
        <f t="shared" si="0"/>
        <v>7</v>
      </c>
      <c r="B56" s="120">
        <v>2120802</v>
      </c>
      <c r="C56" s="123" t="s">
        <v>1425</v>
      </c>
      <c r="D56" s="122"/>
    </row>
    <row r="57" customHeight="1" spans="1:5">
      <c r="A57" s="93">
        <f t="shared" si="0"/>
        <v>7</v>
      </c>
      <c r="B57" s="120">
        <v>2120803</v>
      </c>
      <c r="C57" s="125" t="s">
        <v>1426</v>
      </c>
      <c r="D57" s="119">
        <v>19237.921076</v>
      </c>
      <c r="E57" s="93"/>
    </row>
    <row r="58" customHeight="1" spans="1:6">
      <c r="A58" s="93">
        <f t="shared" si="0"/>
        <v>7</v>
      </c>
      <c r="B58" s="120">
        <v>2120804</v>
      </c>
      <c r="C58" s="125" t="s">
        <v>1427</v>
      </c>
      <c r="D58" s="119">
        <v>11244.6071</v>
      </c>
      <c r="E58" s="93"/>
      <c r="F58"/>
    </row>
    <row r="59" hidden="1" customHeight="1" spans="1:4">
      <c r="A59" s="93">
        <f t="shared" si="0"/>
        <v>7</v>
      </c>
      <c r="B59" s="120">
        <v>2120805</v>
      </c>
      <c r="C59" s="123" t="s">
        <v>1428</v>
      </c>
      <c r="D59" s="122"/>
    </row>
    <row r="60" customHeight="1" spans="1:5">
      <c r="A60" s="93">
        <f t="shared" si="0"/>
        <v>7</v>
      </c>
      <c r="B60" s="120">
        <v>2120806</v>
      </c>
      <c r="C60" s="125" t="s">
        <v>1429</v>
      </c>
      <c r="D60" s="119">
        <v>1467</v>
      </c>
      <c r="E60" s="93"/>
    </row>
    <row r="61" customHeight="1" spans="1:5">
      <c r="A61" s="93">
        <f t="shared" si="0"/>
        <v>7</v>
      </c>
      <c r="B61" s="120">
        <v>2120807</v>
      </c>
      <c r="C61" s="125" t="s">
        <v>1430</v>
      </c>
      <c r="D61" s="119">
        <v>200</v>
      </c>
      <c r="E61" s="93"/>
    </row>
    <row r="62" hidden="1" customHeight="1" spans="1:5">
      <c r="A62" s="93">
        <f t="shared" si="0"/>
        <v>7</v>
      </c>
      <c r="B62" s="120">
        <v>2120809</v>
      </c>
      <c r="C62" s="123" t="s">
        <v>1431</v>
      </c>
      <c r="D62" s="122"/>
      <c r="E62" s="93"/>
    </row>
    <row r="63" hidden="1" customHeight="1" spans="1:5">
      <c r="A63" s="93">
        <f t="shared" si="0"/>
        <v>7</v>
      </c>
      <c r="B63" s="120">
        <v>2120810</v>
      </c>
      <c r="C63" s="123" t="s">
        <v>1432</v>
      </c>
      <c r="D63" s="122"/>
      <c r="E63" s="93"/>
    </row>
    <row r="64" hidden="1" customHeight="1" spans="1:5">
      <c r="A64" s="93">
        <f t="shared" si="0"/>
        <v>7</v>
      </c>
      <c r="B64" s="120">
        <v>2120811</v>
      </c>
      <c r="C64" s="123" t="s">
        <v>1433</v>
      </c>
      <c r="D64" s="122"/>
      <c r="E64" s="93"/>
    </row>
    <row r="65" hidden="1" customHeight="1" spans="1:5">
      <c r="A65" s="93">
        <f t="shared" si="0"/>
        <v>7</v>
      </c>
      <c r="B65" s="120">
        <v>2120813</v>
      </c>
      <c r="C65" s="123" t="s">
        <v>1070</v>
      </c>
      <c r="D65" s="122"/>
      <c r="E65" s="93"/>
    </row>
    <row r="66" customHeight="1" spans="1:6">
      <c r="A66" s="93">
        <f t="shared" si="0"/>
        <v>7</v>
      </c>
      <c r="B66" s="120">
        <v>2120814</v>
      </c>
      <c r="C66" s="125" t="s">
        <v>1750</v>
      </c>
      <c r="D66" s="119">
        <v>14313</v>
      </c>
      <c r="E66" s="93"/>
      <c r="F66"/>
    </row>
    <row r="67" customHeight="1" spans="1:6">
      <c r="A67" s="93">
        <f t="shared" si="0"/>
        <v>7</v>
      </c>
      <c r="B67" s="120">
        <v>2120899</v>
      </c>
      <c r="C67" s="125" t="s">
        <v>1434</v>
      </c>
      <c r="D67" s="119">
        <v>162180.91772</v>
      </c>
      <c r="E67" s="93"/>
      <c r="F67"/>
    </row>
    <row r="68" hidden="1" customHeight="1" spans="1:5">
      <c r="A68" s="93">
        <f t="shared" si="0"/>
        <v>5</v>
      </c>
      <c r="B68" s="120">
        <v>21210</v>
      </c>
      <c r="C68" s="121" t="s">
        <v>1435</v>
      </c>
      <c r="D68" s="122"/>
      <c r="E68" s="93"/>
    </row>
    <row r="69" hidden="1" customHeight="1" spans="1:5">
      <c r="A69" s="93">
        <f t="shared" si="0"/>
        <v>7</v>
      </c>
      <c r="B69" s="120">
        <v>2121001</v>
      </c>
      <c r="C69" s="123" t="s">
        <v>1424</v>
      </c>
      <c r="D69" s="122"/>
      <c r="E69" s="93"/>
    </row>
    <row r="70" hidden="1" customHeight="1" spans="1:5">
      <c r="A70" s="93">
        <f t="shared" si="0"/>
        <v>7</v>
      </c>
      <c r="B70" s="120">
        <v>2121002</v>
      </c>
      <c r="C70" s="123" t="s">
        <v>1425</v>
      </c>
      <c r="D70" s="122"/>
      <c r="E70" s="93"/>
    </row>
    <row r="71" hidden="1" customHeight="1" spans="1:5">
      <c r="A71" s="93">
        <f>LEN(B71)</f>
        <v>7</v>
      </c>
      <c r="B71" s="120">
        <v>2121099</v>
      </c>
      <c r="C71" s="123" t="s">
        <v>1436</v>
      </c>
      <c r="D71" s="122"/>
      <c r="E71" s="93"/>
    </row>
    <row r="72" hidden="1" customHeight="1" spans="1:5">
      <c r="A72" s="93">
        <f t="shared" ref="A72:A135" si="1">LEN(B72)</f>
        <v>5</v>
      </c>
      <c r="B72" s="120">
        <v>21211</v>
      </c>
      <c r="C72" s="121" t="s">
        <v>1437</v>
      </c>
      <c r="D72" s="122"/>
      <c r="E72" s="93"/>
    </row>
    <row r="73" customHeight="1" spans="1:6">
      <c r="A73" s="93">
        <f t="shared" si="1"/>
        <v>5</v>
      </c>
      <c r="B73" s="120">
        <v>21213</v>
      </c>
      <c r="C73" s="124" t="s">
        <v>1438</v>
      </c>
      <c r="D73" s="119">
        <v>11643</v>
      </c>
      <c r="E73" s="93"/>
      <c r="F73"/>
    </row>
    <row r="74" customHeight="1" spans="1:5">
      <c r="A74" s="93">
        <f t="shared" si="1"/>
        <v>7</v>
      </c>
      <c r="B74" s="120">
        <v>2121301</v>
      </c>
      <c r="C74" s="125" t="s">
        <v>1439</v>
      </c>
      <c r="D74" s="119">
        <v>3243</v>
      </c>
      <c r="E74" s="93"/>
    </row>
    <row r="75" customHeight="1" spans="1:5">
      <c r="A75" s="93">
        <f t="shared" si="1"/>
        <v>7</v>
      </c>
      <c r="B75" s="120">
        <v>2121302</v>
      </c>
      <c r="C75" s="125" t="s">
        <v>1440</v>
      </c>
      <c r="D75" s="119">
        <v>5757</v>
      </c>
      <c r="E75" s="93"/>
    </row>
    <row r="76" hidden="1" customHeight="1" spans="1:5">
      <c r="A76" s="93">
        <f t="shared" si="1"/>
        <v>7</v>
      </c>
      <c r="B76" s="120">
        <v>2121303</v>
      </c>
      <c r="C76" s="123" t="s">
        <v>1441</v>
      </c>
      <c r="D76" s="122"/>
      <c r="E76" s="93"/>
    </row>
    <row r="77" hidden="1" customHeight="1" spans="1:5">
      <c r="A77" s="93">
        <f t="shared" si="1"/>
        <v>7</v>
      </c>
      <c r="B77" s="120">
        <v>2121304</v>
      </c>
      <c r="C77" s="123" t="s">
        <v>1442</v>
      </c>
      <c r="D77" s="122"/>
      <c r="E77" s="93"/>
    </row>
    <row r="78" customHeight="1" spans="1:6">
      <c r="A78" s="93">
        <f t="shared" si="1"/>
        <v>7</v>
      </c>
      <c r="B78" s="120">
        <v>2121399</v>
      </c>
      <c r="C78" s="125" t="s">
        <v>1443</v>
      </c>
      <c r="D78" s="119">
        <v>2643</v>
      </c>
      <c r="E78" s="93"/>
      <c r="F78"/>
    </row>
    <row r="79" hidden="1" customHeight="1" spans="1:5">
      <c r="A79" s="93">
        <f t="shared" si="1"/>
        <v>5</v>
      </c>
      <c r="B79" s="120">
        <v>21214</v>
      </c>
      <c r="C79" s="121" t="s">
        <v>1444</v>
      </c>
      <c r="D79" s="122"/>
      <c r="E79" s="93"/>
    </row>
    <row r="80" hidden="1" customHeight="1" spans="1:5">
      <c r="A80" s="93">
        <f t="shared" si="1"/>
        <v>7</v>
      </c>
      <c r="B80" s="120">
        <v>2121401</v>
      </c>
      <c r="C80" s="123" t="s">
        <v>1445</v>
      </c>
      <c r="D80" s="122"/>
      <c r="E80" s="93"/>
    </row>
    <row r="81" hidden="1" customHeight="1" spans="1:5">
      <c r="A81" s="93">
        <f t="shared" si="1"/>
        <v>7</v>
      </c>
      <c r="B81" s="120">
        <v>2121402</v>
      </c>
      <c r="C81" s="123" t="s">
        <v>1446</v>
      </c>
      <c r="D81" s="122"/>
      <c r="E81" s="93"/>
    </row>
    <row r="82" hidden="1" customHeight="1" spans="1:5">
      <c r="A82" s="93">
        <f t="shared" si="1"/>
        <v>7</v>
      </c>
      <c r="B82" s="120">
        <v>2121499</v>
      </c>
      <c r="C82" s="123" t="s">
        <v>1447</v>
      </c>
      <c r="D82" s="122"/>
      <c r="E82" s="93"/>
    </row>
    <row r="83" hidden="1" customHeight="1" spans="1:5">
      <c r="A83" s="93">
        <f t="shared" si="1"/>
        <v>5</v>
      </c>
      <c r="B83" s="120">
        <v>21215</v>
      </c>
      <c r="C83" s="121" t="s">
        <v>1448</v>
      </c>
      <c r="D83" s="122"/>
      <c r="E83" s="93"/>
    </row>
    <row r="84" hidden="1" customHeight="1" spans="1:5">
      <c r="A84" s="93">
        <f t="shared" si="1"/>
        <v>7</v>
      </c>
      <c r="B84" s="120">
        <v>2121501</v>
      </c>
      <c r="C84" s="123" t="s">
        <v>1424</v>
      </c>
      <c r="D84" s="122"/>
      <c r="E84" s="93"/>
    </row>
    <row r="85" hidden="1" customHeight="1" spans="1:5">
      <c r="A85" s="93">
        <f t="shared" si="1"/>
        <v>7</v>
      </c>
      <c r="B85" s="120">
        <v>2121502</v>
      </c>
      <c r="C85" s="123" t="s">
        <v>1425</v>
      </c>
      <c r="D85" s="122"/>
      <c r="E85" s="93"/>
    </row>
    <row r="86" hidden="1" customHeight="1" spans="1:5">
      <c r="A86" s="93">
        <f t="shared" si="1"/>
        <v>7</v>
      </c>
      <c r="B86" s="120">
        <v>2121599</v>
      </c>
      <c r="C86" s="123" t="s">
        <v>1449</v>
      </c>
      <c r="D86" s="122"/>
      <c r="E86" s="93"/>
    </row>
    <row r="87" hidden="1" customHeight="1" spans="1:5">
      <c r="A87" s="93">
        <f t="shared" si="1"/>
        <v>5</v>
      </c>
      <c r="B87" s="120">
        <v>21216</v>
      </c>
      <c r="C87" s="121" t="s">
        <v>1450</v>
      </c>
      <c r="D87" s="122"/>
      <c r="E87" s="93"/>
    </row>
    <row r="88" hidden="1" customHeight="1" spans="1:5">
      <c r="A88" s="93">
        <f t="shared" si="1"/>
        <v>7</v>
      </c>
      <c r="B88" s="120">
        <v>2121601</v>
      </c>
      <c r="C88" s="123" t="s">
        <v>1424</v>
      </c>
      <c r="D88" s="122"/>
      <c r="E88" s="93"/>
    </row>
    <row r="89" hidden="1" customHeight="1" spans="1:5">
      <c r="A89" s="93">
        <f t="shared" si="1"/>
        <v>7</v>
      </c>
      <c r="B89" s="120">
        <v>2121602</v>
      </c>
      <c r="C89" s="123" t="s">
        <v>1425</v>
      </c>
      <c r="D89" s="122"/>
      <c r="E89" s="93"/>
    </row>
    <row r="90" hidden="1" customHeight="1" spans="1:5">
      <c r="A90" s="93">
        <f t="shared" si="1"/>
        <v>7</v>
      </c>
      <c r="B90" s="120">
        <v>2121699</v>
      </c>
      <c r="C90" s="123" t="s">
        <v>1451</v>
      </c>
      <c r="D90" s="122"/>
      <c r="E90" s="93"/>
    </row>
    <row r="91" hidden="1" customHeight="1" spans="1:5">
      <c r="A91" s="93">
        <f t="shared" si="1"/>
        <v>5</v>
      </c>
      <c r="B91" s="120">
        <v>21217</v>
      </c>
      <c r="C91" s="121" t="s">
        <v>1452</v>
      </c>
      <c r="D91" s="122"/>
      <c r="E91" s="93"/>
    </row>
    <row r="92" hidden="1" customHeight="1" spans="1:5">
      <c r="A92" s="93">
        <f t="shared" si="1"/>
        <v>7</v>
      </c>
      <c r="B92" s="120">
        <v>2121701</v>
      </c>
      <c r="C92" s="123" t="s">
        <v>1439</v>
      </c>
      <c r="D92" s="122"/>
      <c r="E92" s="93"/>
    </row>
    <row r="93" hidden="1" customHeight="1" spans="1:5">
      <c r="A93" s="93">
        <f t="shared" si="1"/>
        <v>7</v>
      </c>
      <c r="B93" s="120">
        <v>2121702</v>
      </c>
      <c r="C93" s="123" t="s">
        <v>1440</v>
      </c>
      <c r="D93" s="122"/>
      <c r="E93" s="93"/>
    </row>
    <row r="94" hidden="1" customHeight="1" spans="1:5">
      <c r="A94" s="93">
        <f t="shared" si="1"/>
        <v>7</v>
      </c>
      <c r="B94" s="120">
        <v>2121703</v>
      </c>
      <c r="C94" s="123" t="s">
        <v>1441</v>
      </c>
      <c r="D94" s="122"/>
      <c r="E94" s="93"/>
    </row>
    <row r="95" hidden="1" customHeight="1" spans="1:5">
      <c r="A95" s="93">
        <f t="shared" si="1"/>
        <v>7</v>
      </c>
      <c r="B95" s="120">
        <v>2121704</v>
      </c>
      <c r="C95" s="123" t="s">
        <v>1442</v>
      </c>
      <c r="D95" s="122"/>
      <c r="E95" s="93"/>
    </row>
    <row r="96" hidden="1" customHeight="1" spans="1:5">
      <c r="A96" s="93">
        <f t="shared" si="1"/>
        <v>7</v>
      </c>
      <c r="B96" s="120">
        <v>2121799</v>
      </c>
      <c r="C96" s="123" t="s">
        <v>1453</v>
      </c>
      <c r="D96" s="122"/>
      <c r="E96" s="93"/>
    </row>
    <row r="97" hidden="1" customHeight="1" spans="1:5">
      <c r="A97" s="93">
        <f t="shared" si="1"/>
        <v>5</v>
      </c>
      <c r="B97" s="120">
        <v>21218</v>
      </c>
      <c r="C97" s="121" t="s">
        <v>1454</v>
      </c>
      <c r="D97" s="122"/>
      <c r="E97" s="93"/>
    </row>
    <row r="98" hidden="1" customHeight="1" spans="1:5">
      <c r="A98" s="93">
        <f t="shared" si="1"/>
        <v>7</v>
      </c>
      <c r="B98" s="120">
        <v>2121801</v>
      </c>
      <c r="C98" s="123" t="s">
        <v>1445</v>
      </c>
      <c r="D98" s="122"/>
      <c r="E98" s="93"/>
    </row>
    <row r="99" hidden="1" customHeight="1" spans="1:5">
      <c r="A99" s="93">
        <f t="shared" si="1"/>
        <v>7</v>
      </c>
      <c r="B99" s="120">
        <v>2121899</v>
      </c>
      <c r="C99" s="123" t="s">
        <v>1455</v>
      </c>
      <c r="D99" s="122"/>
      <c r="E99" s="93"/>
    </row>
    <row r="100" hidden="1" customHeight="1" spans="1:5">
      <c r="A100" s="93">
        <f t="shared" si="1"/>
        <v>5</v>
      </c>
      <c r="B100" s="120">
        <v>21219</v>
      </c>
      <c r="C100" s="121" t="s">
        <v>1456</v>
      </c>
      <c r="D100" s="122"/>
      <c r="E100" s="93"/>
    </row>
    <row r="101" hidden="1" customHeight="1" spans="1:5">
      <c r="A101" s="93">
        <f t="shared" si="1"/>
        <v>7</v>
      </c>
      <c r="B101" s="120">
        <v>2121901</v>
      </c>
      <c r="C101" s="123" t="s">
        <v>1424</v>
      </c>
      <c r="D101" s="122"/>
      <c r="E101" s="93"/>
    </row>
    <row r="102" hidden="1" customHeight="1" spans="1:5">
      <c r="A102" s="93">
        <f t="shared" si="1"/>
        <v>7</v>
      </c>
      <c r="B102" s="120">
        <v>2121902</v>
      </c>
      <c r="C102" s="123" t="s">
        <v>1425</v>
      </c>
      <c r="D102" s="122"/>
      <c r="E102" s="93"/>
    </row>
    <row r="103" hidden="1" customHeight="1" spans="1:5">
      <c r="A103" s="93">
        <f t="shared" si="1"/>
        <v>7</v>
      </c>
      <c r="B103" s="120">
        <v>2121903</v>
      </c>
      <c r="C103" s="123" t="s">
        <v>1426</v>
      </c>
      <c r="D103" s="122"/>
      <c r="E103" s="93"/>
    </row>
    <row r="104" hidden="1" customHeight="1" spans="1:5">
      <c r="A104" s="93">
        <f t="shared" si="1"/>
        <v>7</v>
      </c>
      <c r="B104" s="120">
        <v>2121904</v>
      </c>
      <c r="C104" s="123" t="s">
        <v>1427</v>
      </c>
      <c r="D104" s="122"/>
      <c r="E104" s="93"/>
    </row>
    <row r="105" hidden="1" customHeight="1" spans="1:5">
      <c r="A105" s="93">
        <f t="shared" si="1"/>
        <v>7</v>
      </c>
      <c r="B105" s="120">
        <v>2121905</v>
      </c>
      <c r="C105" s="123" t="s">
        <v>1430</v>
      </c>
      <c r="D105" s="122"/>
      <c r="E105" s="93"/>
    </row>
    <row r="106" hidden="1" customHeight="1" spans="1:5">
      <c r="A106" s="93">
        <f t="shared" si="1"/>
        <v>7</v>
      </c>
      <c r="B106" s="120">
        <v>2121906</v>
      </c>
      <c r="C106" s="123" t="s">
        <v>1432</v>
      </c>
      <c r="D106" s="122"/>
      <c r="E106" s="93"/>
    </row>
    <row r="107" hidden="1" customHeight="1" spans="1:5">
      <c r="A107" s="93">
        <f t="shared" si="1"/>
        <v>7</v>
      </c>
      <c r="B107" s="120">
        <v>2121907</v>
      </c>
      <c r="C107" s="123" t="s">
        <v>1433</v>
      </c>
      <c r="D107" s="122"/>
      <c r="E107" s="93"/>
    </row>
    <row r="108" hidden="1" customHeight="1" spans="1:5">
      <c r="A108" s="93">
        <f t="shared" si="1"/>
        <v>7</v>
      </c>
      <c r="B108" s="120">
        <v>2121999</v>
      </c>
      <c r="C108" s="123" t="s">
        <v>1457</v>
      </c>
      <c r="D108" s="122"/>
      <c r="E108" s="93"/>
    </row>
    <row r="109" customHeight="1" spans="1:5">
      <c r="A109" s="93">
        <f t="shared" si="1"/>
        <v>3</v>
      </c>
      <c r="B109" s="120">
        <v>213</v>
      </c>
      <c r="C109" s="124" t="s">
        <v>783</v>
      </c>
      <c r="D109" s="119"/>
      <c r="E109" s="93"/>
    </row>
    <row r="110" hidden="1" customHeight="1" spans="1:5">
      <c r="A110" s="93">
        <f t="shared" si="1"/>
        <v>5</v>
      </c>
      <c r="B110" s="120">
        <v>21366</v>
      </c>
      <c r="C110" s="121" t="s">
        <v>1458</v>
      </c>
      <c r="D110" s="122"/>
      <c r="E110" s="93"/>
    </row>
    <row r="111" hidden="1" customHeight="1" spans="1:5">
      <c r="A111" s="93">
        <f t="shared" si="1"/>
        <v>7</v>
      </c>
      <c r="B111" s="120">
        <v>2136601</v>
      </c>
      <c r="C111" s="123" t="s">
        <v>1407</v>
      </c>
      <c r="D111" s="122"/>
      <c r="E111" s="93"/>
    </row>
    <row r="112" hidden="1" customHeight="1" spans="1:5">
      <c r="A112" s="93">
        <f t="shared" si="1"/>
        <v>7</v>
      </c>
      <c r="B112" s="120">
        <v>2136602</v>
      </c>
      <c r="C112" s="123" t="s">
        <v>1459</v>
      </c>
      <c r="D112" s="122"/>
      <c r="E112" s="93"/>
    </row>
    <row r="113" hidden="1" customHeight="1" spans="1:5">
      <c r="A113" s="93">
        <f t="shared" si="1"/>
        <v>7</v>
      </c>
      <c r="B113" s="120">
        <v>2136603</v>
      </c>
      <c r="C113" s="123" t="s">
        <v>1460</v>
      </c>
      <c r="D113" s="122"/>
      <c r="E113" s="93"/>
    </row>
    <row r="114" hidden="1" customHeight="1" spans="1:5">
      <c r="A114" s="93">
        <f t="shared" si="1"/>
        <v>7</v>
      </c>
      <c r="B114" s="120">
        <v>2136699</v>
      </c>
      <c r="C114" s="123" t="s">
        <v>1461</v>
      </c>
      <c r="D114" s="122"/>
      <c r="E114" s="93"/>
    </row>
    <row r="115" customHeight="1" spans="1:5">
      <c r="A115" s="93">
        <f t="shared" si="1"/>
        <v>5</v>
      </c>
      <c r="B115" s="120">
        <v>21367</v>
      </c>
      <c r="C115" s="124" t="s">
        <v>1462</v>
      </c>
      <c r="D115" s="119">
        <v>72</v>
      </c>
      <c r="E115" s="93"/>
    </row>
    <row r="116" hidden="1" customHeight="1" spans="1:5">
      <c r="A116" s="93">
        <f t="shared" si="1"/>
        <v>7</v>
      </c>
      <c r="B116" s="120">
        <v>2136701</v>
      </c>
      <c r="C116" s="123" t="s">
        <v>1407</v>
      </c>
      <c r="D116" s="122"/>
      <c r="E116" s="93"/>
    </row>
    <row r="117" hidden="1" customHeight="1" spans="1:5">
      <c r="A117" s="93">
        <f t="shared" si="1"/>
        <v>7</v>
      </c>
      <c r="B117" s="120">
        <v>2136702</v>
      </c>
      <c r="C117" s="123" t="s">
        <v>1459</v>
      </c>
      <c r="D117" s="122"/>
      <c r="E117" s="93"/>
    </row>
    <row r="118" hidden="1" customHeight="1" spans="1:5">
      <c r="A118" s="93">
        <f t="shared" si="1"/>
        <v>7</v>
      </c>
      <c r="B118" s="120">
        <v>2136703</v>
      </c>
      <c r="C118" s="123" t="s">
        <v>1463</v>
      </c>
      <c r="D118" s="122"/>
      <c r="E118" s="93"/>
    </row>
    <row r="119" customHeight="1" spans="1:5">
      <c r="A119" s="93">
        <f t="shared" si="1"/>
        <v>7</v>
      </c>
      <c r="B119" s="120">
        <v>2136799</v>
      </c>
      <c r="C119" s="125" t="s">
        <v>1464</v>
      </c>
      <c r="D119" s="119">
        <v>72</v>
      </c>
      <c r="E119" s="93"/>
    </row>
    <row r="120" hidden="1" customHeight="1" spans="1:5">
      <c r="A120" s="93">
        <f t="shared" si="1"/>
        <v>5</v>
      </c>
      <c r="B120" s="120">
        <v>21369</v>
      </c>
      <c r="C120" s="121" t="s">
        <v>1465</v>
      </c>
      <c r="D120" s="122"/>
      <c r="E120" s="93"/>
    </row>
    <row r="121" hidden="1" customHeight="1" spans="1:5">
      <c r="A121" s="93">
        <f t="shared" si="1"/>
        <v>7</v>
      </c>
      <c r="B121" s="120">
        <v>2136901</v>
      </c>
      <c r="C121" s="123" t="s">
        <v>848</v>
      </c>
      <c r="D121" s="122"/>
      <c r="E121" s="93"/>
    </row>
    <row r="122" hidden="1" customHeight="1" spans="1:5">
      <c r="A122" s="93">
        <f t="shared" si="1"/>
        <v>7</v>
      </c>
      <c r="B122" s="120">
        <v>2136902</v>
      </c>
      <c r="C122" s="123" t="s">
        <v>1466</v>
      </c>
      <c r="D122" s="122"/>
      <c r="E122" s="93"/>
    </row>
    <row r="123" hidden="1" customHeight="1" spans="1:5">
      <c r="A123" s="93">
        <f t="shared" si="1"/>
        <v>7</v>
      </c>
      <c r="B123" s="120">
        <v>2136903</v>
      </c>
      <c r="C123" s="123" t="s">
        <v>1467</v>
      </c>
      <c r="D123" s="122"/>
      <c r="E123" s="93"/>
    </row>
    <row r="124" hidden="1" customHeight="1" spans="1:5">
      <c r="A124" s="93">
        <f t="shared" si="1"/>
        <v>7</v>
      </c>
      <c r="B124" s="120">
        <v>2136999</v>
      </c>
      <c r="C124" s="123" t="s">
        <v>1468</v>
      </c>
      <c r="D124" s="122"/>
      <c r="E124" s="93"/>
    </row>
    <row r="125" hidden="1" customHeight="1" spans="1:5">
      <c r="A125" s="93">
        <f t="shared" si="1"/>
        <v>5</v>
      </c>
      <c r="B125" s="120">
        <v>21370</v>
      </c>
      <c r="C125" s="121" t="s">
        <v>1469</v>
      </c>
      <c r="D125" s="122"/>
      <c r="E125" s="93"/>
    </row>
    <row r="126" hidden="1" customHeight="1" spans="1:5">
      <c r="A126" s="93">
        <f t="shared" si="1"/>
        <v>7</v>
      </c>
      <c r="B126" s="120">
        <v>2137001</v>
      </c>
      <c r="C126" s="123" t="s">
        <v>1407</v>
      </c>
      <c r="D126" s="122"/>
      <c r="E126" s="93"/>
    </row>
    <row r="127" hidden="1" customHeight="1" spans="1:5">
      <c r="A127" s="93">
        <f t="shared" si="1"/>
        <v>7</v>
      </c>
      <c r="B127" s="120">
        <v>2137099</v>
      </c>
      <c r="C127" s="123" t="s">
        <v>1470</v>
      </c>
      <c r="D127" s="122"/>
      <c r="E127" s="93"/>
    </row>
    <row r="128" hidden="1" customHeight="1" spans="1:5">
      <c r="A128" s="93">
        <f t="shared" si="1"/>
        <v>5</v>
      </c>
      <c r="B128" s="120">
        <v>21371</v>
      </c>
      <c r="C128" s="121" t="s">
        <v>1471</v>
      </c>
      <c r="D128" s="122"/>
      <c r="E128" s="93"/>
    </row>
    <row r="129" hidden="1" customHeight="1" spans="1:5">
      <c r="A129" s="93">
        <f t="shared" si="1"/>
        <v>7</v>
      </c>
      <c r="B129" s="120">
        <v>2137101</v>
      </c>
      <c r="C129" s="123" t="s">
        <v>848</v>
      </c>
      <c r="D129" s="122"/>
      <c r="E129" s="93"/>
    </row>
    <row r="130" hidden="1" customHeight="1" spans="1:5">
      <c r="A130" s="93">
        <f t="shared" si="1"/>
        <v>7</v>
      </c>
      <c r="B130" s="120">
        <v>2137102</v>
      </c>
      <c r="C130" s="123" t="s">
        <v>1472</v>
      </c>
      <c r="D130" s="122"/>
      <c r="E130" s="93"/>
    </row>
    <row r="131" hidden="1" customHeight="1" spans="1:5">
      <c r="A131" s="93">
        <f t="shared" si="1"/>
        <v>7</v>
      </c>
      <c r="B131" s="120">
        <v>2137103</v>
      </c>
      <c r="C131" s="123" t="s">
        <v>1467</v>
      </c>
      <c r="D131" s="122"/>
      <c r="E131" s="93"/>
    </row>
    <row r="132" hidden="1" customHeight="1" spans="1:5">
      <c r="A132" s="93">
        <f t="shared" si="1"/>
        <v>7</v>
      </c>
      <c r="B132" s="120">
        <v>2137199</v>
      </c>
      <c r="C132" s="123" t="s">
        <v>1473</v>
      </c>
      <c r="D132" s="122"/>
      <c r="E132" s="93"/>
    </row>
    <row r="133" customHeight="1" spans="1:5">
      <c r="A133" s="93">
        <f t="shared" si="1"/>
        <v>3</v>
      </c>
      <c r="B133" s="120">
        <v>214</v>
      </c>
      <c r="C133" s="124" t="s">
        <v>879</v>
      </c>
      <c r="D133" s="119"/>
      <c r="E133" s="93"/>
    </row>
    <row r="134" hidden="1" customHeight="1" spans="1:5">
      <c r="A134" s="93">
        <f t="shared" si="1"/>
        <v>5</v>
      </c>
      <c r="B134" s="120">
        <v>21460</v>
      </c>
      <c r="C134" s="121" t="s">
        <v>1474</v>
      </c>
      <c r="D134" s="122"/>
      <c r="E134" s="93"/>
    </row>
    <row r="135" hidden="1" customHeight="1" spans="1:5">
      <c r="A135" s="93">
        <f t="shared" si="1"/>
        <v>7</v>
      </c>
      <c r="B135" s="120">
        <v>2146001</v>
      </c>
      <c r="C135" s="123" t="s">
        <v>881</v>
      </c>
      <c r="D135" s="122"/>
      <c r="E135" s="93"/>
    </row>
    <row r="136" hidden="1" customHeight="1" spans="1:5">
      <c r="A136" s="93">
        <f t="shared" ref="A136:A199" si="2">LEN(B136)</f>
        <v>7</v>
      </c>
      <c r="B136" s="120">
        <v>2146002</v>
      </c>
      <c r="C136" s="123" t="s">
        <v>882</v>
      </c>
      <c r="D136" s="122"/>
      <c r="E136" s="93"/>
    </row>
    <row r="137" hidden="1" customHeight="1" spans="1:5">
      <c r="A137" s="93">
        <f t="shared" si="2"/>
        <v>7</v>
      </c>
      <c r="B137" s="120">
        <v>2146003</v>
      </c>
      <c r="C137" s="123" t="s">
        <v>1475</v>
      </c>
      <c r="D137" s="122"/>
      <c r="E137" s="93"/>
    </row>
    <row r="138" hidden="1" customHeight="1" spans="1:5">
      <c r="A138" s="93">
        <f t="shared" si="2"/>
        <v>7</v>
      </c>
      <c r="B138" s="120">
        <v>2146099</v>
      </c>
      <c r="C138" s="123" t="s">
        <v>1476</v>
      </c>
      <c r="D138" s="122"/>
      <c r="E138" s="93"/>
    </row>
    <row r="139" hidden="1" customHeight="1" spans="1:5">
      <c r="A139" s="93">
        <f t="shared" si="2"/>
        <v>5</v>
      </c>
      <c r="B139" s="120">
        <v>21462</v>
      </c>
      <c r="C139" s="121" t="s">
        <v>1477</v>
      </c>
      <c r="D139" s="122"/>
      <c r="E139" s="93"/>
    </row>
    <row r="140" hidden="1" customHeight="1" spans="1:5">
      <c r="A140" s="93">
        <f t="shared" si="2"/>
        <v>7</v>
      </c>
      <c r="B140" s="120">
        <v>2146201</v>
      </c>
      <c r="C140" s="123" t="s">
        <v>1475</v>
      </c>
      <c r="D140" s="122"/>
      <c r="E140" s="93"/>
    </row>
    <row r="141" hidden="1" customHeight="1" spans="1:5">
      <c r="A141" s="93">
        <f t="shared" si="2"/>
        <v>7</v>
      </c>
      <c r="B141" s="120">
        <v>2146202</v>
      </c>
      <c r="C141" s="123" t="s">
        <v>1478</v>
      </c>
      <c r="D141" s="122"/>
      <c r="E141" s="93"/>
    </row>
    <row r="142" hidden="1" customHeight="1" spans="1:5">
      <c r="A142" s="93">
        <f t="shared" si="2"/>
        <v>7</v>
      </c>
      <c r="B142" s="120">
        <v>2146203</v>
      </c>
      <c r="C142" s="123" t="s">
        <v>1479</v>
      </c>
      <c r="D142" s="122"/>
      <c r="E142" s="93"/>
    </row>
    <row r="143" hidden="1" customHeight="1" spans="1:5">
      <c r="A143" s="93">
        <f t="shared" si="2"/>
        <v>7</v>
      </c>
      <c r="B143" s="120">
        <v>2146299</v>
      </c>
      <c r="C143" s="123" t="s">
        <v>1480</v>
      </c>
      <c r="D143" s="122"/>
      <c r="E143" s="93"/>
    </row>
    <row r="144" hidden="1" customHeight="1" spans="1:5">
      <c r="A144" s="93">
        <f t="shared" si="2"/>
        <v>5</v>
      </c>
      <c r="B144" s="120">
        <v>21463</v>
      </c>
      <c r="C144" s="121" t="s">
        <v>1481</v>
      </c>
      <c r="D144" s="122"/>
      <c r="E144" s="93"/>
    </row>
    <row r="145" hidden="1" customHeight="1" spans="1:5">
      <c r="A145" s="93">
        <f t="shared" si="2"/>
        <v>7</v>
      </c>
      <c r="B145" s="120">
        <v>2146301</v>
      </c>
      <c r="C145" s="123" t="s">
        <v>888</v>
      </c>
      <c r="D145" s="122"/>
      <c r="E145" s="93"/>
    </row>
    <row r="146" hidden="1" customHeight="1" spans="1:5">
      <c r="A146" s="93">
        <f t="shared" si="2"/>
        <v>7</v>
      </c>
      <c r="B146" s="120">
        <v>2146302</v>
      </c>
      <c r="C146" s="123" t="s">
        <v>1482</v>
      </c>
      <c r="D146" s="122"/>
      <c r="E146" s="93"/>
    </row>
    <row r="147" hidden="1" customHeight="1" spans="1:5">
      <c r="A147" s="93">
        <f t="shared" si="2"/>
        <v>7</v>
      </c>
      <c r="B147" s="120">
        <v>2146303</v>
      </c>
      <c r="C147" s="123" t="s">
        <v>1483</v>
      </c>
      <c r="D147" s="122"/>
      <c r="E147" s="93"/>
    </row>
    <row r="148" hidden="1" customHeight="1" spans="1:5">
      <c r="A148" s="93">
        <f t="shared" si="2"/>
        <v>7</v>
      </c>
      <c r="B148" s="120">
        <v>2146399</v>
      </c>
      <c r="C148" s="123" t="s">
        <v>1484</v>
      </c>
      <c r="D148" s="122"/>
      <c r="E148" s="93"/>
    </row>
    <row r="149" hidden="1" customHeight="1" spans="1:5">
      <c r="A149" s="93">
        <f t="shared" si="2"/>
        <v>5</v>
      </c>
      <c r="B149" s="120">
        <v>21464</v>
      </c>
      <c r="C149" s="121" t="s">
        <v>1485</v>
      </c>
      <c r="D149" s="122"/>
      <c r="E149" s="93"/>
    </row>
    <row r="150" hidden="1" customHeight="1" spans="1:5">
      <c r="A150" s="93">
        <f t="shared" si="2"/>
        <v>7</v>
      </c>
      <c r="B150" s="120">
        <v>2146401</v>
      </c>
      <c r="C150" s="123" t="s">
        <v>1486</v>
      </c>
      <c r="D150" s="122"/>
      <c r="E150" s="93"/>
    </row>
    <row r="151" hidden="1" customHeight="1" spans="1:5">
      <c r="A151" s="93">
        <f t="shared" si="2"/>
        <v>7</v>
      </c>
      <c r="B151" s="120">
        <v>2146402</v>
      </c>
      <c r="C151" s="123" t="s">
        <v>1487</v>
      </c>
      <c r="D151" s="122"/>
      <c r="E151" s="93"/>
    </row>
    <row r="152" hidden="1" customHeight="1" spans="1:5">
      <c r="A152" s="93">
        <f t="shared" si="2"/>
        <v>7</v>
      </c>
      <c r="B152" s="120">
        <v>2146403</v>
      </c>
      <c r="C152" s="123" t="s">
        <v>1488</v>
      </c>
      <c r="D152" s="122"/>
      <c r="E152" s="93"/>
    </row>
    <row r="153" hidden="1" customHeight="1" spans="1:5">
      <c r="A153" s="93">
        <f t="shared" si="2"/>
        <v>7</v>
      </c>
      <c r="B153" s="120">
        <v>2146404</v>
      </c>
      <c r="C153" s="123" t="s">
        <v>1489</v>
      </c>
      <c r="D153" s="122"/>
      <c r="E153" s="93"/>
    </row>
    <row r="154" hidden="1" customHeight="1" spans="1:5">
      <c r="A154" s="93">
        <f t="shared" si="2"/>
        <v>7</v>
      </c>
      <c r="B154" s="120">
        <v>2146405</v>
      </c>
      <c r="C154" s="123" t="s">
        <v>1490</v>
      </c>
      <c r="D154" s="122"/>
      <c r="E154" s="93"/>
    </row>
    <row r="155" hidden="1" customHeight="1" spans="1:5">
      <c r="A155" s="93">
        <f t="shared" si="2"/>
        <v>7</v>
      </c>
      <c r="B155" s="120">
        <v>2146406</v>
      </c>
      <c r="C155" s="123" t="s">
        <v>1491</v>
      </c>
      <c r="D155" s="122"/>
      <c r="E155" s="93"/>
    </row>
    <row r="156" hidden="1" customHeight="1" spans="1:5">
      <c r="A156" s="93">
        <f t="shared" si="2"/>
        <v>7</v>
      </c>
      <c r="B156" s="120">
        <v>2146407</v>
      </c>
      <c r="C156" s="123" t="s">
        <v>1492</v>
      </c>
      <c r="D156" s="122"/>
      <c r="E156" s="93"/>
    </row>
    <row r="157" hidden="1" customHeight="1" spans="1:5">
      <c r="A157" s="93">
        <f t="shared" si="2"/>
        <v>7</v>
      </c>
      <c r="B157" s="120">
        <v>2146499</v>
      </c>
      <c r="C157" s="123" t="s">
        <v>1493</v>
      </c>
      <c r="D157" s="122"/>
      <c r="E157" s="93"/>
    </row>
    <row r="158" hidden="1" customHeight="1" spans="1:5">
      <c r="A158" s="93">
        <f t="shared" si="2"/>
        <v>5</v>
      </c>
      <c r="B158" s="120">
        <v>21468</v>
      </c>
      <c r="C158" s="121" t="s">
        <v>1494</v>
      </c>
      <c r="D158" s="122"/>
      <c r="E158" s="93"/>
    </row>
    <row r="159" hidden="1" customHeight="1" spans="1:5">
      <c r="A159" s="93">
        <f t="shared" si="2"/>
        <v>7</v>
      </c>
      <c r="B159" s="120">
        <v>2146801</v>
      </c>
      <c r="C159" s="123" t="s">
        <v>1495</v>
      </c>
      <c r="D159" s="122"/>
      <c r="E159" s="93"/>
    </row>
    <row r="160" hidden="1" customHeight="1" spans="1:5">
      <c r="A160" s="93">
        <f t="shared" si="2"/>
        <v>7</v>
      </c>
      <c r="B160" s="120">
        <v>2146802</v>
      </c>
      <c r="C160" s="123" t="s">
        <v>1496</v>
      </c>
      <c r="D160" s="122"/>
      <c r="E160" s="93"/>
    </row>
    <row r="161" hidden="1" customHeight="1" spans="1:5">
      <c r="A161" s="93">
        <f t="shared" si="2"/>
        <v>7</v>
      </c>
      <c r="B161" s="120">
        <v>2146803</v>
      </c>
      <c r="C161" s="123" t="s">
        <v>1497</v>
      </c>
      <c r="D161" s="122"/>
      <c r="E161" s="93"/>
    </row>
    <row r="162" hidden="1" customHeight="1" spans="1:5">
      <c r="A162" s="93">
        <f t="shared" si="2"/>
        <v>7</v>
      </c>
      <c r="B162" s="120">
        <v>2146804</v>
      </c>
      <c r="C162" s="123" t="s">
        <v>1498</v>
      </c>
      <c r="D162" s="122"/>
      <c r="E162" s="93"/>
    </row>
    <row r="163" hidden="1" customHeight="1" spans="1:5">
      <c r="A163" s="93">
        <f t="shared" si="2"/>
        <v>7</v>
      </c>
      <c r="B163" s="120">
        <v>2146805</v>
      </c>
      <c r="C163" s="123" t="s">
        <v>1499</v>
      </c>
      <c r="D163" s="122"/>
      <c r="E163" s="93"/>
    </row>
    <row r="164" hidden="1" customHeight="1" spans="1:5">
      <c r="A164" s="93">
        <f t="shared" si="2"/>
        <v>7</v>
      </c>
      <c r="B164" s="120">
        <v>2146899</v>
      </c>
      <c r="C164" s="123" t="s">
        <v>1500</v>
      </c>
      <c r="D164" s="122"/>
      <c r="E164" s="93"/>
    </row>
    <row r="165" hidden="1" customHeight="1" spans="1:5">
      <c r="A165" s="93">
        <f t="shared" si="2"/>
        <v>5</v>
      </c>
      <c r="B165" s="120">
        <v>21469</v>
      </c>
      <c r="C165" s="121" t="s">
        <v>1501</v>
      </c>
      <c r="D165" s="122"/>
      <c r="E165" s="93"/>
    </row>
    <row r="166" hidden="1" customHeight="1" spans="1:5">
      <c r="A166" s="93">
        <f t="shared" si="2"/>
        <v>7</v>
      </c>
      <c r="B166" s="120">
        <v>2146901</v>
      </c>
      <c r="C166" s="123" t="s">
        <v>1502</v>
      </c>
      <c r="D166" s="122"/>
      <c r="E166" s="93"/>
    </row>
    <row r="167" hidden="1" customHeight="1" spans="1:5">
      <c r="A167" s="93">
        <f t="shared" si="2"/>
        <v>7</v>
      </c>
      <c r="B167" s="120">
        <v>2146902</v>
      </c>
      <c r="C167" s="123" t="s">
        <v>909</v>
      </c>
      <c r="D167" s="122"/>
      <c r="E167" s="93"/>
    </row>
    <row r="168" hidden="1" customHeight="1" spans="1:5">
      <c r="A168" s="93">
        <f t="shared" si="2"/>
        <v>7</v>
      </c>
      <c r="B168" s="120">
        <v>2146903</v>
      </c>
      <c r="C168" s="123" t="s">
        <v>1503</v>
      </c>
      <c r="D168" s="122"/>
      <c r="E168" s="93"/>
    </row>
    <row r="169" hidden="1" customHeight="1" spans="1:5">
      <c r="A169" s="93">
        <f t="shared" si="2"/>
        <v>7</v>
      </c>
      <c r="B169" s="120">
        <v>2146904</v>
      </c>
      <c r="C169" s="123" t="s">
        <v>1504</v>
      </c>
      <c r="D169" s="122"/>
      <c r="E169" s="93"/>
    </row>
    <row r="170" hidden="1" customHeight="1" spans="1:5">
      <c r="A170" s="93">
        <f t="shared" si="2"/>
        <v>7</v>
      </c>
      <c r="B170" s="120">
        <v>2146906</v>
      </c>
      <c r="C170" s="123" t="s">
        <v>1505</v>
      </c>
      <c r="D170" s="122"/>
      <c r="E170" s="93"/>
    </row>
    <row r="171" hidden="1" customHeight="1" spans="1:5">
      <c r="A171" s="93">
        <f t="shared" si="2"/>
        <v>7</v>
      </c>
      <c r="B171" s="120">
        <v>2146907</v>
      </c>
      <c r="C171" s="123" t="s">
        <v>1506</v>
      </c>
      <c r="D171" s="122"/>
      <c r="E171" s="93"/>
    </row>
    <row r="172" hidden="1" customHeight="1" spans="1:5">
      <c r="A172" s="93">
        <f t="shared" si="2"/>
        <v>7</v>
      </c>
      <c r="B172" s="120">
        <v>2146908</v>
      </c>
      <c r="C172" s="123" t="s">
        <v>1507</v>
      </c>
      <c r="D172" s="122"/>
      <c r="E172" s="93"/>
    </row>
    <row r="173" hidden="1" customHeight="1" spans="1:5">
      <c r="A173" s="93">
        <f t="shared" si="2"/>
        <v>7</v>
      </c>
      <c r="B173" s="120">
        <v>2146999</v>
      </c>
      <c r="C173" s="123" t="s">
        <v>1508</v>
      </c>
      <c r="D173" s="122"/>
      <c r="E173" s="93"/>
    </row>
    <row r="174" ht="15.75" hidden="1" spans="1:5">
      <c r="A174" s="93">
        <f t="shared" si="2"/>
        <v>5</v>
      </c>
      <c r="B174" s="120">
        <v>21470</v>
      </c>
      <c r="C174" s="126" t="s">
        <v>1509</v>
      </c>
      <c r="D174" s="122"/>
      <c r="E174" s="93"/>
    </row>
    <row r="175" hidden="1" customHeight="1" spans="1:5">
      <c r="A175" s="93">
        <f t="shared" si="2"/>
        <v>7</v>
      </c>
      <c r="B175" s="120">
        <v>2147001</v>
      </c>
      <c r="C175" s="127" t="s">
        <v>881</v>
      </c>
      <c r="D175" s="122"/>
      <c r="E175" s="93"/>
    </row>
    <row r="176" ht="31.5" hidden="1" spans="1:5">
      <c r="A176" s="93">
        <f t="shared" si="2"/>
        <v>7</v>
      </c>
      <c r="B176" s="120">
        <v>2147099</v>
      </c>
      <c r="C176" s="127" t="s">
        <v>1510</v>
      </c>
      <c r="D176" s="122"/>
      <c r="E176" s="93"/>
    </row>
    <row r="177" hidden="1" customHeight="1" spans="1:5">
      <c r="A177" s="93">
        <f t="shared" si="2"/>
        <v>5</v>
      </c>
      <c r="B177" s="120">
        <v>21471</v>
      </c>
      <c r="C177" s="121" t="s">
        <v>1511</v>
      </c>
      <c r="D177" s="122"/>
      <c r="E177" s="93"/>
    </row>
    <row r="178" hidden="1" customHeight="1" spans="1:5">
      <c r="A178" s="93">
        <f t="shared" si="2"/>
        <v>7</v>
      </c>
      <c r="B178" s="120">
        <v>2147101</v>
      </c>
      <c r="C178" s="123" t="s">
        <v>881</v>
      </c>
      <c r="D178" s="122"/>
      <c r="E178" s="93"/>
    </row>
    <row r="179" hidden="1" customHeight="1" spans="1:5">
      <c r="A179" s="93">
        <f t="shared" si="2"/>
        <v>7</v>
      </c>
      <c r="B179" s="120">
        <v>2147199</v>
      </c>
      <c r="C179" s="123" t="s">
        <v>1512</v>
      </c>
      <c r="D179" s="122"/>
      <c r="E179" s="93"/>
    </row>
    <row r="180" hidden="1" customHeight="1" spans="1:5">
      <c r="A180" s="93">
        <f t="shared" si="2"/>
        <v>5</v>
      </c>
      <c r="B180" s="120">
        <v>21472</v>
      </c>
      <c r="C180" s="121" t="s">
        <v>1513</v>
      </c>
      <c r="D180" s="122"/>
      <c r="E180" s="93"/>
    </row>
    <row r="181" hidden="1" customHeight="1" spans="1:5">
      <c r="A181" s="93">
        <f t="shared" si="2"/>
        <v>5</v>
      </c>
      <c r="B181" s="120">
        <v>21473</v>
      </c>
      <c r="C181" s="121" t="s">
        <v>1514</v>
      </c>
      <c r="D181" s="122"/>
      <c r="E181" s="93"/>
    </row>
    <row r="182" hidden="1" customHeight="1" spans="1:5">
      <c r="A182" s="93">
        <f t="shared" si="2"/>
        <v>7</v>
      </c>
      <c r="B182" s="120">
        <v>2147301</v>
      </c>
      <c r="C182" s="123" t="s">
        <v>888</v>
      </c>
      <c r="D182" s="122"/>
      <c r="E182" s="93"/>
    </row>
    <row r="183" hidden="1" customHeight="1" spans="1:5">
      <c r="A183" s="93">
        <f t="shared" si="2"/>
        <v>7</v>
      </c>
      <c r="B183" s="120">
        <v>2147303</v>
      </c>
      <c r="C183" s="123" t="s">
        <v>1483</v>
      </c>
      <c r="D183" s="122"/>
      <c r="E183" s="93"/>
    </row>
    <row r="184" hidden="1" customHeight="1" spans="1:5">
      <c r="A184" s="93">
        <f t="shared" si="2"/>
        <v>7</v>
      </c>
      <c r="B184" s="120">
        <v>2147399</v>
      </c>
      <c r="C184" s="123" t="s">
        <v>1515</v>
      </c>
      <c r="D184" s="122"/>
      <c r="E184" s="93"/>
    </row>
    <row r="185" customHeight="1" spans="1:5">
      <c r="A185" s="93">
        <f t="shared" si="2"/>
        <v>3</v>
      </c>
      <c r="B185" s="120">
        <v>215</v>
      </c>
      <c r="C185" s="124" t="s">
        <v>930</v>
      </c>
      <c r="D185" s="119"/>
      <c r="E185" s="93"/>
    </row>
    <row r="186" hidden="1" customHeight="1" spans="1:5">
      <c r="A186" s="93">
        <f t="shared" si="2"/>
        <v>5</v>
      </c>
      <c r="B186" s="120">
        <v>21562</v>
      </c>
      <c r="C186" s="121" t="s">
        <v>1516</v>
      </c>
      <c r="D186" s="122"/>
      <c r="E186" s="93"/>
    </row>
    <row r="187" hidden="1" customHeight="1" spans="1:5">
      <c r="A187" s="93">
        <f t="shared" si="2"/>
        <v>7</v>
      </c>
      <c r="B187" s="120">
        <v>2156201</v>
      </c>
      <c r="C187" s="123" t="s">
        <v>1517</v>
      </c>
      <c r="D187" s="122"/>
      <c r="E187" s="93"/>
    </row>
    <row r="188" hidden="1" customHeight="1" spans="1:5">
      <c r="A188" s="93">
        <f t="shared" si="2"/>
        <v>7</v>
      </c>
      <c r="B188" s="120">
        <v>2156202</v>
      </c>
      <c r="C188" s="123" t="s">
        <v>1518</v>
      </c>
      <c r="D188" s="122"/>
      <c r="E188" s="93"/>
    </row>
    <row r="189" hidden="1" customHeight="1" spans="1:5">
      <c r="A189" s="93">
        <f t="shared" si="2"/>
        <v>7</v>
      </c>
      <c r="B189" s="120">
        <v>2156299</v>
      </c>
      <c r="C189" s="123" t="s">
        <v>1519</v>
      </c>
      <c r="D189" s="122"/>
      <c r="E189" s="93"/>
    </row>
    <row r="190" customHeight="1" spans="1:5">
      <c r="A190" s="93">
        <f t="shared" si="2"/>
        <v>3</v>
      </c>
      <c r="B190" s="120">
        <v>217</v>
      </c>
      <c r="C190" s="124" t="s">
        <v>988</v>
      </c>
      <c r="D190" s="119"/>
      <c r="E190" s="93"/>
    </row>
    <row r="191" hidden="1" customHeight="1" spans="1:5">
      <c r="A191" s="93">
        <f t="shared" si="2"/>
        <v>7</v>
      </c>
      <c r="B191" s="120">
        <v>2170402</v>
      </c>
      <c r="C191" s="123" t="s">
        <v>1520</v>
      </c>
      <c r="D191" s="122"/>
      <c r="E191" s="93"/>
    </row>
    <row r="192" hidden="1" customHeight="1" spans="1:5">
      <c r="A192" s="93">
        <f t="shared" si="2"/>
        <v>7</v>
      </c>
      <c r="B192" s="120">
        <v>2170403</v>
      </c>
      <c r="C192" s="123" t="s">
        <v>1521</v>
      </c>
      <c r="D192" s="122"/>
      <c r="E192" s="93"/>
    </row>
    <row r="193" customHeight="1" spans="1:5">
      <c r="A193" s="93">
        <f t="shared" si="2"/>
        <v>3</v>
      </c>
      <c r="B193" s="120">
        <v>229</v>
      </c>
      <c r="C193" s="124" t="s">
        <v>1161</v>
      </c>
      <c r="D193" s="119"/>
      <c r="E193" s="93"/>
    </row>
    <row r="194" hidden="1" customHeight="1" spans="1:5">
      <c r="A194" s="93">
        <f t="shared" si="2"/>
        <v>5</v>
      </c>
      <c r="B194" s="120">
        <v>22904</v>
      </c>
      <c r="C194" s="121" t="s">
        <v>1522</v>
      </c>
      <c r="D194" s="122"/>
      <c r="E194" s="93"/>
    </row>
    <row r="195" hidden="1" customHeight="1" spans="1:5">
      <c r="A195" s="93">
        <f t="shared" si="2"/>
        <v>7</v>
      </c>
      <c r="B195" s="120">
        <v>2290401</v>
      </c>
      <c r="C195" s="123" t="s">
        <v>1523</v>
      </c>
      <c r="D195" s="122"/>
      <c r="E195" s="93"/>
    </row>
    <row r="196" hidden="1" customHeight="1" spans="1:5">
      <c r="A196" s="93">
        <f t="shared" si="2"/>
        <v>7</v>
      </c>
      <c r="B196" s="120">
        <v>2290402</v>
      </c>
      <c r="C196" s="123" t="s">
        <v>1524</v>
      </c>
      <c r="D196" s="122"/>
      <c r="E196" s="93"/>
    </row>
    <row r="197" hidden="1" customHeight="1" spans="1:5">
      <c r="A197" s="93">
        <f t="shared" si="2"/>
        <v>7</v>
      </c>
      <c r="B197" s="120">
        <v>2290403</v>
      </c>
      <c r="C197" s="123" t="s">
        <v>1525</v>
      </c>
      <c r="D197" s="122"/>
      <c r="E197" s="93"/>
    </row>
    <row r="198" hidden="1" customHeight="1" spans="1:5">
      <c r="A198" s="93">
        <f t="shared" si="2"/>
        <v>5</v>
      </c>
      <c r="B198" s="120">
        <v>22908</v>
      </c>
      <c r="C198" s="121" t="s">
        <v>1526</v>
      </c>
      <c r="D198" s="122"/>
      <c r="E198" s="93"/>
    </row>
    <row r="199" hidden="1" customHeight="1" spans="1:5">
      <c r="A199" s="93">
        <f t="shared" si="2"/>
        <v>7</v>
      </c>
      <c r="B199" s="120">
        <v>2290802</v>
      </c>
      <c r="C199" s="123" t="s">
        <v>1527</v>
      </c>
      <c r="D199" s="122"/>
      <c r="E199" s="93"/>
    </row>
    <row r="200" hidden="1" customHeight="1" spans="1:5">
      <c r="A200" s="93">
        <f t="shared" ref="A200:A263" si="3">LEN(B200)</f>
        <v>7</v>
      </c>
      <c r="B200" s="120">
        <v>2290803</v>
      </c>
      <c r="C200" s="123" t="s">
        <v>1528</v>
      </c>
      <c r="D200" s="122"/>
      <c r="E200" s="93"/>
    </row>
    <row r="201" hidden="1" customHeight="1" spans="1:5">
      <c r="A201" s="93">
        <f t="shared" si="3"/>
        <v>7</v>
      </c>
      <c r="B201" s="120">
        <v>2290804</v>
      </c>
      <c r="C201" s="123" t="s">
        <v>1529</v>
      </c>
      <c r="D201" s="122"/>
      <c r="E201" s="93"/>
    </row>
    <row r="202" hidden="1" customHeight="1" spans="1:5">
      <c r="A202" s="93">
        <f t="shared" si="3"/>
        <v>7</v>
      </c>
      <c r="B202" s="120">
        <v>2290805</v>
      </c>
      <c r="C202" s="123" t="s">
        <v>1530</v>
      </c>
      <c r="D202" s="122"/>
      <c r="E202" s="93"/>
    </row>
    <row r="203" hidden="1" customHeight="1" spans="1:5">
      <c r="A203" s="93">
        <f t="shared" si="3"/>
        <v>7</v>
      </c>
      <c r="B203" s="120">
        <v>2290806</v>
      </c>
      <c r="C203" s="123" t="s">
        <v>1531</v>
      </c>
      <c r="D203" s="122"/>
      <c r="E203" s="93"/>
    </row>
    <row r="204" hidden="1" customHeight="1" spans="1:5">
      <c r="A204" s="93">
        <f t="shared" si="3"/>
        <v>7</v>
      </c>
      <c r="B204" s="120">
        <v>2290807</v>
      </c>
      <c r="C204" s="123" t="s">
        <v>1532</v>
      </c>
      <c r="D204" s="122"/>
      <c r="E204" s="93"/>
    </row>
    <row r="205" hidden="1" customHeight="1" spans="1:5">
      <c r="A205" s="93">
        <f t="shared" si="3"/>
        <v>7</v>
      </c>
      <c r="B205" s="120">
        <v>2290808</v>
      </c>
      <c r="C205" s="123" t="s">
        <v>1533</v>
      </c>
      <c r="D205" s="122"/>
      <c r="E205" s="93"/>
    </row>
    <row r="206" hidden="1" customHeight="1" spans="1:5">
      <c r="A206" s="93">
        <f t="shared" si="3"/>
        <v>7</v>
      </c>
      <c r="B206" s="120">
        <v>2290899</v>
      </c>
      <c r="C206" s="123" t="s">
        <v>1534</v>
      </c>
      <c r="D206" s="122"/>
      <c r="E206" s="93"/>
    </row>
    <row r="207" customHeight="1" spans="1:5">
      <c r="A207" s="93">
        <f t="shared" si="3"/>
        <v>5</v>
      </c>
      <c r="B207" s="120">
        <v>22960</v>
      </c>
      <c r="C207" s="124" t="s">
        <v>1535</v>
      </c>
      <c r="D207" s="119">
        <v>1913.314943</v>
      </c>
      <c r="E207" s="93"/>
    </row>
    <row r="208" hidden="1" customHeight="1" spans="1:5">
      <c r="A208" s="93">
        <f t="shared" si="3"/>
        <v>7</v>
      </c>
      <c r="B208" s="120">
        <v>2296001</v>
      </c>
      <c r="C208" s="123" t="s">
        <v>1536</v>
      </c>
      <c r="D208" s="122"/>
      <c r="E208" s="93"/>
    </row>
    <row r="209" customHeight="1" spans="1:6">
      <c r="A209" s="93">
        <f t="shared" si="3"/>
        <v>7</v>
      </c>
      <c r="B209" s="120">
        <v>2296002</v>
      </c>
      <c r="C209" s="125" t="s">
        <v>1537</v>
      </c>
      <c r="D209" s="119">
        <v>741.4825</v>
      </c>
      <c r="E209" s="93"/>
      <c r="F209"/>
    </row>
    <row r="210" customHeight="1" spans="1:6">
      <c r="A210" s="93">
        <f t="shared" si="3"/>
        <v>7</v>
      </c>
      <c r="B210" s="120">
        <v>2296003</v>
      </c>
      <c r="C210" s="125" t="s">
        <v>1538</v>
      </c>
      <c r="D210" s="119">
        <v>573.9</v>
      </c>
      <c r="E210" s="93"/>
      <c r="F210"/>
    </row>
    <row r="211" customHeight="1" spans="1:5">
      <c r="A211" s="93">
        <f t="shared" si="3"/>
        <v>7</v>
      </c>
      <c r="B211" s="120">
        <v>2296004</v>
      </c>
      <c r="C211" s="125" t="s">
        <v>1539</v>
      </c>
      <c r="D211" s="119">
        <v>140.55</v>
      </c>
      <c r="E211" s="93"/>
    </row>
    <row r="212" hidden="1" customHeight="1" spans="1:5">
      <c r="A212" s="93">
        <f t="shared" si="3"/>
        <v>7</v>
      </c>
      <c r="B212" s="120">
        <v>2296005</v>
      </c>
      <c r="C212" s="123" t="s">
        <v>1540</v>
      </c>
      <c r="D212" s="122"/>
      <c r="E212" s="93"/>
    </row>
    <row r="213" customHeight="1" spans="1:5">
      <c r="A213" s="93">
        <f t="shared" si="3"/>
        <v>7</v>
      </c>
      <c r="B213" s="120">
        <v>2296006</v>
      </c>
      <c r="C213" s="125" t="s">
        <v>1541</v>
      </c>
      <c r="D213" s="119">
        <v>167</v>
      </c>
      <c r="E213" s="93"/>
    </row>
    <row r="214" hidden="1" customHeight="1" spans="1:5">
      <c r="A214" s="93">
        <f t="shared" si="3"/>
        <v>7</v>
      </c>
      <c r="B214" s="120">
        <v>2296010</v>
      </c>
      <c r="C214" s="123" t="s">
        <v>1542</v>
      </c>
      <c r="D214" s="122"/>
      <c r="E214" s="93"/>
    </row>
    <row r="215" hidden="1" customHeight="1" spans="1:5">
      <c r="A215" s="93">
        <f t="shared" si="3"/>
        <v>7</v>
      </c>
      <c r="B215" s="120">
        <v>2296011</v>
      </c>
      <c r="C215" s="123" t="s">
        <v>1543</v>
      </c>
      <c r="D215" s="122"/>
      <c r="E215" s="93"/>
    </row>
    <row r="216" hidden="1" customHeight="1" spans="1:5">
      <c r="A216" s="93">
        <f t="shared" si="3"/>
        <v>7</v>
      </c>
      <c r="B216" s="120">
        <v>2296012</v>
      </c>
      <c r="C216" s="123" t="s">
        <v>1544</v>
      </c>
      <c r="D216" s="122"/>
      <c r="E216" s="93"/>
    </row>
    <row r="217" hidden="1" customHeight="1" spans="1:5">
      <c r="A217" s="93">
        <f t="shared" si="3"/>
        <v>7</v>
      </c>
      <c r="B217" s="120">
        <v>2296013</v>
      </c>
      <c r="C217" s="123" t="s">
        <v>1545</v>
      </c>
      <c r="D217" s="122"/>
      <c r="E217" s="93"/>
    </row>
    <row r="218" customHeight="1" spans="1:6">
      <c r="A218" s="93">
        <f t="shared" si="3"/>
        <v>7</v>
      </c>
      <c r="B218" s="120">
        <v>2296099</v>
      </c>
      <c r="C218" s="125" t="s">
        <v>1546</v>
      </c>
      <c r="D218" s="119">
        <v>290.382443</v>
      </c>
      <c r="E218" s="93"/>
      <c r="F218"/>
    </row>
    <row r="219" customHeight="1" spans="1:5">
      <c r="A219" s="93">
        <f t="shared" si="3"/>
        <v>3</v>
      </c>
      <c r="B219" s="120">
        <v>232</v>
      </c>
      <c r="C219" s="124" t="s">
        <v>1162</v>
      </c>
      <c r="D219" s="119">
        <v>3.54714957</v>
      </c>
      <c r="E219" s="93"/>
    </row>
    <row r="220" customHeight="1" spans="1:6">
      <c r="A220" s="93">
        <f t="shared" si="3"/>
        <v>5</v>
      </c>
      <c r="B220" s="120">
        <v>23204</v>
      </c>
      <c r="C220" s="124" t="s">
        <v>1547</v>
      </c>
      <c r="D220" s="119">
        <v>35471.4957</v>
      </c>
      <c r="E220" s="93"/>
      <c r="F220" s="128"/>
    </row>
    <row r="221" hidden="1" customHeight="1" spans="1:5">
      <c r="A221" s="93">
        <f t="shared" si="3"/>
        <v>7</v>
      </c>
      <c r="B221" s="120">
        <v>2320401</v>
      </c>
      <c r="C221" s="123" t="s">
        <v>1548</v>
      </c>
      <c r="D221" s="122"/>
      <c r="E221" s="93"/>
    </row>
    <row r="222" hidden="1" customHeight="1" spans="1:5">
      <c r="A222" s="93">
        <f t="shared" si="3"/>
        <v>7</v>
      </c>
      <c r="B222" s="120">
        <v>2320402</v>
      </c>
      <c r="C222" s="123" t="s">
        <v>1549</v>
      </c>
      <c r="D222" s="122"/>
      <c r="E222" s="93"/>
    </row>
    <row r="223" hidden="1" customHeight="1" spans="1:5">
      <c r="A223" s="93">
        <f t="shared" si="3"/>
        <v>7</v>
      </c>
      <c r="B223" s="120">
        <v>2320405</v>
      </c>
      <c r="C223" s="123" t="s">
        <v>1550</v>
      </c>
      <c r="D223" s="122"/>
      <c r="E223" s="93"/>
    </row>
    <row r="224" customHeight="1" spans="1:5">
      <c r="A224" s="93">
        <f t="shared" si="3"/>
        <v>7</v>
      </c>
      <c r="B224" s="120">
        <v>2320411</v>
      </c>
      <c r="C224" s="125" t="s">
        <v>1551</v>
      </c>
      <c r="D224" s="119">
        <v>14033.28</v>
      </c>
      <c r="E224" s="93"/>
    </row>
    <row r="225" hidden="1" customHeight="1" spans="1:5">
      <c r="A225" s="93">
        <f t="shared" si="3"/>
        <v>7</v>
      </c>
      <c r="B225" s="120">
        <v>2320413</v>
      </c>
      <c r="C225" s="123" t="s">
        <v>1552</v>
      </c>
      <c r="D225" s="122"/>
      <c r="E225" s="93"/>
    </row>
    <row r="226" hidden="1" customHeight="1" spans="1:5">
      <c r="A226" s="93">
        <f t="shared" si="3"/>
        <v>7</v>
      </c>
      <c r="B226" s="120">
        <v>2320414</v>
      </c>
      <c r="C226" s="123" t="s">
        <v>1553</v>
      </c>
      <c r="D226" s="122"/>
      <c r="E226" s="93"/>
    </row>
    <row r="227" hidden="1" customHeight="1" spans="1:5">
      <c r="A227" s="93">
        <f t="shared" si="3"/>
        <v>7</v>
      </c>
      <c r="B227" s="120">
        <v>2320416</v>
      </c>
      <c r="C227" s="123" t="s">
        <v>1554</v>
      </c>
      <c r="D227" s="122"/>
      <c r="E227" s="93"/>
    </row>
    <row r="228" hidden="1" customHeight="1" spans="1:5">
      <c r="A228" s="93">
        <f t="shared" si="3"/>
        <v>7</v>
      </c>
      <c r="B228" s="120">
        <v>2320417</v>
      </c>
      <c r="C228" s="123" t="s">
        <v>1555</v>
      </c>
      <c r="D228" s="122"/>
      <c r="E228" s="93"/>
    </row>
    <row r="229" hidden="1" customHeight="1" spans="1:5">
      <c r="A229" s="93">
        <f t="shared" si="3"/>
        <v>7</v>
      </c>
      <c r="B229" s="120">
        <v>2320418</v>
      </c>
      <c r="C229" s="123" t="s">
        <v>1556</v>
      </c>
      <c r="D229" s="122"/>
      <c r="E229" s="93"/>
    </row>
    <row r="230" hidden="1" customHeight="1" spans="1:5">
      <c r="A230" s="93">
        <f t="shared" si="3"/>
        <v>7</v>
      </c>
      <c r="B230" s="120">
        <v>2320419</v>
      </c>
      <c r="C230" s="123" t="s">
        <v>1557</v>
      </c>
      <c r="D230" s="122"/>
      <c r="E230" s="93"/>
    </row>
    <row r="231" hidden="1" customHeight="1" spans="1:5">
      <c r="A231" s="93">
        <f t="shared" si="3"/>
        <v>7</v>
      </c>
      <c r="B231" s="120">
        <v>2320420</v>
      </c>
      <c r="C231" s="123" t="s">
        <v>1558</v>
      </c>
      <c r="D231" s="122"/>
      <c r="E231" s="93"/>
    </row>
    <row r="232" hidden="1" customHeight="1" spans="1:5">
      <c r="A232" s="93">
        <f t="shared" si="3"/>
        <v>7</v>
      </c>
      <c r="B232" s="120">
        <v>2320431</v>
      </c>
      <c r="C232" s="123" t="s">
        <v>1559</v>
      </c>
      <c r="D232" s="122"/>
      <c r="E232" s="93"/>
    </row>
    <row r="233" hidden="1" customHeight="1" spans="1:5">
      <c r="A233" s="93">
        <f t="shared" si="3"/>
        <v>7</v>
      </c>
      <c r="B233" s="120">
        <v>2320432</v>
      </c>
      <c r="C233" s="123" t="s">
        <v>1560</v>
      </c>
      <c r="D233" s="122"/>
      <c r="E233" s="93"/>
    </row>
    <row r="234" customHeight="1" spans="1:5">
      <c r="A234" s="93">
        <f t="shared" si="3"/>
        <v>7</v>
      </c>
      <c r="B234" s="120">
        <v>2320433</v>
      </c>
      <c r="C234" s="125" t="s">
        <v>1561</v>
      </c>
      <c r="D234" s="119">
        <v>3514.0557</v>
      </c>
      <c r="E234" s="93"/>
    </row>
    <row r="235" customHeight="1" spans="1:5">
      <c r="A235" s="93">
        <f t="shared" si="3"/>
        <v>7</v>
      </c>
      <c r="B235" s="120">
        <v>2320498</v>
      </c>
      <c r="C235" s="125" t="s">
        <v>1562</v>
      </c>
      <c r="D235" s="119">
        <v>17924.16</v>
      </c>
      <c r="E235" s="93"/>
    </row>
    <row r="236" hidden="1" customHeight="1" spans="1:5">
      <c r="A236" s="93">
        <f t="shared" si="3"/>
        <v>7</v>
      </c>
      <c r="B236" s="120">
        <v>2320499</v>
      </c>
      <c r="C236" s="123" t="s">
        <v>1563</v>
      </c>
      <c r="D236" s="122"/>
      <c r="E236" s="93"/>
    </row>
    <row r="237" customHeight="1" spans="1:5">
      <c r="A237" s="93">
        <f t="shared" si="3"/>
        <v>3</v>
      </c>
      <c r="B237" s="120">
        <v>233</v>
      </c>
      <c r="C237" s="124" t="s">
        <v>1170</v>
      </c>
      <c r="D237" s="119"/>
      <c r="E237" s="93"/>
    </row>
    <row r="238" customHeight="1" spans="1:5">
      <c r="A238" s="93">
        <f t="shared" si="3"/>
        <v>5</v>
      </c>
      <c r="B238" s="120">
        <v>23304</v>
      </c>
      <c r="C238" s="124" t="s">
        <v>1564</v>
      </c>
      <c r="D238" s="119">
        <v>4.6336</v>
      </c>
      <c r="E238" s="93"/>
    </row>
    <row r="239" hidden="1" customHeight="1" spans="1:5">
      <c r="A239" s="93">
        <f t="shared" si="3"/>
        <v>7</v>
      </c>
      <c r="B239" s="120">
        <v>2330401</v>
      </c>
      <c r="C239" s="123" t="s">
        <v>1565</v>
      </c>
      <c r="D239" s="122"/>
      <c r="E239" s="93"/>
    </row>
    <row r="240" hidden="1" customHeight="1" spans="1:5">
      <c r="A240" s="93">
        <f t="shared" si="3"/>
        <v>7</v>
      </c>
      <c r="B240" s="120">
        <v>2330402</v>
      </c>
      <c r="C240" s="123" t="s">
        <v>1566</v>
      </c>
      <c r="D240" s="122"/>
      <c r="E240" s="93"/>
    </row>
    <row r="241" hidden="1" customHeight="1" spans="1:5">
      <c r="A241" s="93">
        <f t="shared" si="3"/>
        <v>7</v>
      </c>
      <c r="B241" s="120">
        <v>2330405</v>
      </c>
      <c r="C241" s="123" t="s">
        <v>1567</v>
      </c>
      <c r="D241" s="122"/>
      <c r="E241" s="93"/>
    </row>
    <row r="242" hidden="1" customHeight="1" spans="1:5">
      <c r="A242" s="93">
        <f t="shared" si="3"/>
        <v>7</v>
      </c>
      <c r="B242" s="120">
        <v>2330411</v>
      </c>
      <c r="C242" s="123" t="s">
        <v>1568</v>
      </c>
      <c r="D242" s="122"/>
      <c r="E242" s="93"/>
    </row>
    <row r="243" hidden="1" customHeight="1" spans="1:5">
      <c r="A243" s="93">
        <f t="shared" si="3"/>
        <v>7</v>
      </c>
      <c r="B243" s="120">
        <v>2330413</v>
      </c>
      <c r="C243" s="123" t="s">
        <v>1569</v>
      </c>
      <c r="D243" s="122"/>
      <c r="E243" s="93"/>
    </row>
    <row r="244" hidden="1" customHeight="1" spans="1:5">
      <c r="A244" s="93">
        <f t="shared" si="3"/>
        <v>7</v>
      </c>
      <c r="B244" s="120">
        <v>2330414</v>
      </c>
      <c r="C244" s="123" t="s">
        <v>1570</v>
      </c>
      <c r="D244" s="122"/>
      <c r="E244" s="93"/>
    </row>
    <row r="245" hidden="1" customHeight="1" spans="1:5">
      <c r="A245" s="93">
        <f t="shared" si="3"/>
        <v>7</v>
      </c>
      <c r="B245" s="120">
        <v>2330416</v>
      </c>
      <c r="C245" s="123" t="s">
        <v>1571</v>
      </c>
      <c r="D245" s="122"/>
      <c r="E245" s="93"/>
    </row>
    <row r="246" hidden="1" customHeight="1" spans="1:5">
      <c r="A246" s="93">
        <f t="shared" si="3"/>
        <v>7</v>
      </c>
      <c r="B246" s="120">
        <v>2330417</v>
      </c>
      <c r="C246" s="123" t="s">
        <v>1572</v>
      </c>
      <c r="D246" s="122"/>
      <c r="E246" s="93"/>
    </row>
    <row r="247" hidden="1" customHeight="1" spans="1:5">
      <c r="A247" s="93">
        <f t="shared" si="3"/>
        <v>7</v>
      </c>
      <c r="B247" s="120">
        <v>2330418</v>
      </c>
      <c r="C247" s="123" t="s">
        <v>1573</v>
      </c>
      <c r="D247" s="122"/>
      <c r="E247" s="93"/>
    </row>
    <row r="248" hidden="1" customHeight="1" spans="1:5">
      <c r="A248" s="93">
        <f t="shared" si="3"/>
        <v>7</v>
      </c>
      <c r="B248" s="120">
        <v>2330419</v>
      </c>
      <c r="C248" s="123" t="s">
        <v>1574</v>
      </c>
      <c r="D248" s="122"/>
      <c r="E248" s="93"/>
    </row>
    <row r="249" hidden="1" customHeight="1" spans="1:5">
      <c r="A249" s="93">
        <f t="shared" si="3"/>
        <v>7</v>
      </c>
      <c r="B249" s="120">
        <v>2330420</v>
      </c>
      <c r="C249" s="123" t="s">
        <v>1575</v>
      </c>
      <c r="D249" s="122"/>
      <c r="E249" s="93"/>
    </row>
    <row r="250" hidden="1" customHeight="1" spans="1:5">
      <c r="A250" s="93">
        <f t="shared" si="3"/>
        <v>7</v>
      </c>
      <c r="B250" s="120">
        <v>2330431</v>
      </c>
      <c r="C250" s="123" t="s">
        <v>1576</v>
      </c>
      <c r="D250" s="122"/>
      <c r="E250" s="93"/>
    </row>
    <row r="251" hidden="1" customHeight="1" spans="1:5">
      <c r="A251" s="93">
        <f t="shared" si="3"/>
        <v>7</v>
      </c>
      <c r="B251" s="120">
        <v>2330432</v>
      </c>
      <c r="C251" s="123" t="s">
        <v>1577</v>
      </c>
      <c r="D251" s="122"/>
      <c r="E251" s="93"/>
    </row>
    <row r="252" hidden="1" customHeight="1" spans="1:5">
      <c r="A252" s="93">
        <f t="shared" si="3"/>
        <v>7</v>
      </c>
      <c r="B252" s="120">
        <v>2330433</v>
      </c>
      <c r="C252" s="123" t="s">
        <v>1578</v>
      </c>
      <c r="D252" s="122"/>
      <c r="E252" s="93"/>
    </row>
    <row r="253" customHeight="1" spans="1:5">
      <c r="A253" s="93">
        <f t="shared" si="3"/>
        <v>7</v>
      </c>
      <c r="B253" s="120">
        <v>2330498</v>
      </c>
      <c r="C253" s="125" t="s">
        <v>1579</v>
      </c>
      <c r="D253" s="119">
        <v>4.6336</v>
      </c>
      <c r="E253" s="93"/>
    </row>
    <row r="254" hidden="1" customHeight="1" spans="1:5">
      <c r="A254" s="93">
        <f t="shared" si="3"/>
        <v>7</v>
      </c>
      <c r="B254" s="120">
        <v>2330499</v>
      </c>
      <c r="C254" s="123" t="s">
        <v>1580</v>
      </c>
      <c r="D254" s="122"/>
      <c r="E254" s="93"/>
    </row>
    <row r="255" hidden="1" customHeight="1" spans="1:5">
      <c r="A255" s="93">
        <f t="shared" si="3"/>
        <v>3</v>
      </c>
      <c r="B255" s="120">
        <v>234</v>
      </c>
      <c r="C255" s="121" t="s">
        <v>1581</v>
      </c>
      <c r="D255" s="122"/>
      <c r="E255" s="93"/>
    </row>
    <row r="256" hidden="1" customHeight="1" spans="1:5">
      <c r="A256" s="93">
        <f t="shared" si="3"/>
        <v>5</v>
      </c>
      <c r="B256" s="120">
        <v>23401</v>
      </c>
      <c r="C256" s="121" t="s">
        <v>1582</v>
      </c>
      <c r="D256" s="122"/>
      <c r="E256" s="93"/>
    </row>
    <row r="257" hidden="1" customHeight="1" spans="1:5">
      <c r="A257" s="93">
        <f t="shared" si="3"/>
        <v>7</v>
      </c>
      <c r="B257" s="120">
        <v>2340101</v>
      </c>
      <c r="C257" s="123" t="s">
        <v>1583</v>
      </c>
      <c r="D257" s="122"/>
      <c r="E257" s="93"/>
    </row>
    <row r="258" hidden="1" customHeight="1" spans="1:5">
      <c r="A258" s="93">
        <f t="shared" si="3"/>
        <v>7</v>
      </c>
      <c r="B258" s="120">
        <v>2340102</v>
      </c>
      <c r="C258" s="123" t="s">
        <v>1584</v>
      </c>
      <c r="D258" s="122"/>
      <c r="E258" s="93"/>
    </row>
    <row r="259" hidden="1" customHeight="1" spans="1:5">
      <c r="A259" s="93">
        <f t="shared" si="3"/>
        <v>7</v>
      </c>
      <c r="B259" s="120">
        <v>2340103</v>
      </c>
      <c r="C259" s="123" t="s">
        <v>1585</v>
      </c>
      <c r="D259" s="122"/>
      <c r="E259" s="93"/>
    </row>
    <row r="260" hidden="1" customHeight="1" spans="1:5">
      <c r="A260" s="93">
        <f t="shared" si="3"/>
        <v>7</v>
      </c>
      <c r="B260" s="120">
        <v>2340104</v>
      </c>
      <c r="C260" s="123" t="s">
        <v>1586</v>
      </c>
      <c r="D260" s="122"/>
      <c r="E260" s="93"/>
    </row>
    <row r="261" hidden="1" customHeight="1" spans="1:5">
      <c r="A261" s="93">
        <f t="shared" si="3"/>
        <v>7</v>
      </c>
      <c r="B261" s="120">
        <v>2340105</v>
      </c>
      <c r="C261" s="123" t="s">
        <v>1587</v>
      </c>
      <c r="D261" s="122"/>
      <c r="E261" s="93"/>
    </row>
    <row r="262" hidden="1" customHeight="1" spans="1:5">
      <c r="A262" s="93">
        <f t="shared" si="3"/>
        <v>7</v>
      </c>
      <c r="B262" s="120">
        <v>2340106</v>
      </c>
      <c r="C262" s="123" t="s">
        <v>1588</v>
      </c>
      <c r="D262" s="122"/>
      <c r="E262" s="93"/>
    </row>
    <row r="263" hidden="1" customHeight="1" spans="1:5">
      <c r="A263" s="93">
        <f t="shared" si="3"/>
        <v>7</v>
      </c>
      <c r="B263" s="120">
        <v>2340107</v>
      </c>
      <c r="C263" s="123" t="s">
        <v>1589</v>
      </c>
      <c r="D263" s="122"/>
      <c r="E263" s="93"/>
    </row>
    <row r="264" hidden="1" customHeight="1" spans="1:5">
      <c r="A264" s="93">
        <f t="shared" ref="A264:A276" si="4">LEN(B264)</f>
        <v>7</v>
      </c>
      <c r="B264" s="120">
        <v>2340108</v>
      </c>
      <c r="C264" s="123" t="s">
        <v>1590</v>
      </c>
      <c r="D264" s="122"/>
      <c r="E264" s="93"/>
    </row>
    <row r="265" hidden="1" customHeight="1" spans="1:5">
      <c r="A265" s="93">
        <f t="shared" si="4"/>
        <v>7</v>
      </c>
      <c r="B265" s="120">
        <v>2340109</v>
      </c>
      <c r="C265" s="123" t="s">
        <v>1591</v>
      </c>
      <c r="D265" s="122"/>
      <c r="E265" s="93"/>
    </row>
    <row r="266" hidden="1" customHeight="1" spans="1:5">
      <c r="A266" s="93">
        <f t="shared" si="4"/>
        <v>7</v>
      </c>
      <c r="B266" s="120">
        <v>2340110</v>
      </c>
      <c r="C266" s="123" t="s">
        <v>1592</v>
      </c>
      <c r="D266" s="122"/>
      <c r="E266" s="93"/>
    </row>
    <row r="267" hidden="1" customHeight="1" spans="1:5">
      <c r="A267" s="93">
        <f t="shared" si="4"/>
        <v>7</v>
      </c>
      <c r="B267" s="120">
        <v>2340111</v>
      </c>
      <c r="C267" s="123" t="s">
        <v>1593</v>
      </c>
      <c r="D267" s="122"/>
      <c r="E267" s="93"/>
    </row>
    <row r="268" hidden="1" customHeight="1" spans="1:5">
      <c r="A268" s="93">
        <f t="shared" si="4"/>
        <v>7</v>
      </c>
      <c r="B268" s="120">
        <v>2340199</v>
      </c>
      <c r="C268" s="123" t="s">
        <v>1594</v>
      </c>
      <c r="D268" s="122"/>
      <c r="E268" s="93"/>
    </row>
    <row r="269" hidden="1" customHeight="1" spans="1:5">
      <c r="A269" s="93">
        <f t="shared" si="4"/>
        <v>5</v>
      </c>
      <c r="B269" s="120">
        <v>23402</v>
      </c>
      <c r="C269" s="121" t="s">
        <v>1595</v>
      </c>
      <c r="D269" s="122"/>
      <c r="E269" s="93"/>
    </row>
    <row r="270" hidden="1" customHeight="1" spans="1:5">
      <c r="A270" s="93">
        <f t="shared" si="4"/>
        <v>7</v>
      </c>
      <c r="B270" s="120">
        <v>2340201</v>
      </c>
      <c r="C270" s="123" t="s">
        <v>1596</v>
      </c>
      <c r="D270" s="122"/>
      <c r="E270" s="93"/>
    </row>
    <row r="271" hidden="1" customHeight="1" spans="1:5">
      <c r="A271" s="93">
        <f t="shared" si="4"/>
        <v>7</v>
      </c>
      <c r="B271" s="120">
        <v>2340202</v>
      </c>
      <c r="C271" s="123" t="s">
        <v>1597</v>
      </c>
      <c r="D271" s="122"/>
      <c r="E271" s="93"/>
    </row>
    <row r="272" hidden="1" customHeight="1" spans="1:5">
      <c r="A272" s="93">
        <f t="shared" si="4"/>
        <v>7</v>
      </c>
      <c r="B272" s="120">
        <v>2340203</v>
      </c>
      <c r="C272" s="123" t="s">
        <v>1598</v>
      </c>
      <c r="D272" s="122"/>
      <c r="E272" s="93"/>
    </row>
    <row r="273" hidden="1" customHeight="1" spans="1:5">
      <c r="A273" s="93">
        <f t="shared" si="4"/>
        <v>7</v>
      </c>
      <c r="B273" s="120">
        <v>2340204</v>
      </c>
      <c r="C273" s="123" t="s">
        <v>1599</v>
      </c>
      <c r="D273" s="122"/>
      <c r="E273" s="93"/>
    </row>
    <row r="274" hidden="1" customHeight="1" spans="1:5">
      <c r="A274" s="93">
        <f t="shared" si="4"/>
        <v>7</v>
      </c>
      <c r="B274" s="120">
        <v>2340205</v>
      </c>
      <c r="C274" s="123" t="s">
        <v>1600</v>
      </c>
      <c r="D274" s="122"/>
      <c r="E274" s="93"/>
    </row>
    <row r="275" hidden="1" customHeight="1" spans="1:5">
      <c r="A275" s="93">
        <f t="shared" si="4"/>
        <v>7</v>
      </c>
      <c r="B275" s="120">
        <v>2340299</v>
      </c>
      <c r="C275" s="123" t="s">
        <v>1601</v>
      </c>
      <c r="D275" s="122"/>
      <c r="E275" s="93"/>
    </row>
    <row r="276" ht="36" hidden="1" customHeight="1" spans="1:4">
      <c r="A276" s="93">
        <f t="shared" si="4"/>
        <v>0</v>
      </c>
      <c r="C276" s="129" t="s">
        <v>1751</v>
      </c>
      <c r="D276" s="130"/>
    </row>
  </sheetData>
  <autoFilter ref="A4:F276">
    <filterColumn colId="3">
      <filters>
        <filter val="290"/>
        <filter val="162,181"/>
        <filter val="2,252"/>
        <filter val="1,913"/>
        <filter val="14,313"/>
        <filter val="233,643"/>
        <filter val="3,514"/>
        <filter val="289,745"/>
        <filter val="5,757"/>
        <filter val="6,997"/>
        <filter val="4,522"/>
        <filter val="223"/>
        <filter val="17,924"/>
        <filter val="25"/>
        <filter val="167"/>
        <filter val="1,467"/>
        <filter val="35,471"/>
        <filter val="72"/>
        <filter val="14,033"/>
        <filter val="574"/>
        <filter val="6,774"/>
        <filter val="19,238"/>
        <filter val="0"/>
        <filter val="200"/>
        <filter val="25,000"/>
        <filter val="141"/>
        <filter val="741"/>
        <filter val="2,643"/>
        <filter val="3,243"/>
        <filter val="11,643"/>
        <filter val="4"/>
        <filter val="5"/>
        <filter val="11,245"/>
      </filters>
    </filterColumn>
    <extLst/>
  </autoFilter>
  <mergeCells count="2">
    <mergeCell ref="C1:D1"/>
    <mergeCell ref="C2:D2"/>
  </mergeCells>
  <printOptions horizontalCentered="1"/>
  <pageMargins left="1.00347222222222" right="1.00347222222222" top="1.37777777777778" bottom="1.14166666666667" header="0.590277777777778" footer="0.786805555555556"/>
  <pageSetup paperSize="9" scale="96" fitToHeight="0" orientation="portrait" blackAndWhite="1" errors="blank" horizontalDpi="600"/>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tabColor rgb="FFFF0000"/>
    <pageSetUpPr fitToPage="1"/>
  </sheetPr>
  <dimension ref="A1:D21"/>
  <sheetViews>
    <sheetView showZeros="0" zoomScale="110" zoomScaleNormal="110" topLeftCell="A8" workbookViewId="0">
      <selection activeCell="C7" sqref="C7"/>
    </sheetView>
  </sheetViews>
  <sheetFormatPr defaultColWidth="9" defaultRowHeight="20.1" customHeight="1" outlineLevelCol="3"/>
  <cols>
    <col min="1" max="1" width="34.6583333333333" style="94" customWidth="1"/>
    <col min="2" max="2" width="11" style="95" customWidth="1"/>
    <col min="3" max="3" width="33.2916666666667" style="96" customWidth="1"/>
    <col min="4" max="4" width="11" style="97" customWidth="1"/>
    <col min="5" max="16384" width="9" style="98"/>
  </cols>
  <sheetData>
    <row r="1" customHeight="1" spans="1:4">
      <c r="A1" s="4" t="s">
        <v>1752</v>
      </c>
      <c r="B1" s="4"/>
      <c r="C1" s="4"/>
      <c r="D1" s="4"/>
    </row>
    <row r="2" ht="29.25" customHeight="1" spans="1:4">
      <c r="A2" s="99" t="s">
        <v>1753</v>
      </c>
      <c r="B2" s="99"/>
      <c r="C2" s="99"/>
      <c r="D2" s="99"/>
    </row>
    <row r="3" customHeight="1" spans="1:4">
      <c r="A3" s="100"/>
      <c r="B3" s="100"/>
      <c r="C3" s="100"/>
      <c r="D3" s="101" t="s">
        <v>2</v>
      </c>
    </row>
    <row r="4" ht="27" customHeight="1" spans="1:4">
      <c r="A4" s="102" t="s">
        <v>1605</v>
      </c>
      <c r="B4" s="103" t="s">
        <v>61</v>
      </c>
      <c r="C4" s="102" t="s">
        <v>147</v>
      </c>
      <c r="D4" s="103" t="s">
        <v>61</v>
      </c>
    </row>
    <row r="5" ht="27" customHeight="1" spans="1:4">
      <c r="A5" s="104" t="s">
        <v>1179</v>
      </c>
      <c r="B5" s="90">
        <f>SUM(B6:B19)</f>
        <v>5324</v>
      </c>
      <c r="C5" s="105" t="s">
        <v>1249</v>
      </c>
      <c r="D5" s="106">
        <f>SUM(D6:D20)-1</f>
        <v>1680.588767</v>
      </c>
    </row>
    <row r="6" s="93" customFormat="1" ht="37.5" spans="1:4">
      <c r="A6" s="78" t="s">
        <v>1754</v>
      </c>
      <c r="B6" s="107"/>
      <c r="C6" s="108" t="s">
        <v>1616</v>
      </c>
      <c r="D6" s="109"/>
    </row>
    <row r="7" s="93" customFormat="1" ht="37.5" spans="1:4">
      <c r="A7" s="78" t="s">
        <v>1755</v>
      </c>
      <c r="B7" s="107">
        <v>679</v>
      </c>
      <c r="C7" s="79" t="s">
        <v>1617</v>
      </c>
      <c r="D7" s="109">
        <v>59.79508</v>
      </c>
    </row>
    <row r="8" s="93" customFormat="1" ht="37.5" spans="1:4">
      <c r="A8" s="78" t="s">
        <v>1756</v>
      </c>
      <c r="B8" s="107">
        <v>3238</v>
      </c>
      <c r="C8" s="79" t="s">
        <v>1618</v>
      </c>
      <c r="D8" s="109">
        <v>36.340177</v>
      </c>
    </row>
    <row r="9" s="93" customFormat="1" ht="37.5" spans="1:4">
      <c r="A9" s="78" t="s">
        <v>1757</v>
      </c>
      <c r="B9" s="107"/>
      <c r="C9" s="79" t="s">
        <v>1619</v>
      </c>
      <c r="D9" s="109">
        <v>161.652</v>
      </c>
    </row>
    <row r="10" s="93" customFormat="1" ht="37.5" spans="1:4">
      <c r="A10" s="78" t="s">
        <v>1758</v>
      </c>
      <c r="B10" s="107">
        <v>134</v>
      </c>
      <c r="C10" s="79" t="s">
        <v>1620</v>
      </c>
      <c r="D10" s="109"/>
    </row>
    <row r="11" s="93" customFormat="1" ht="37.5" spans="1:4">
      <c r="A11" s="78" t="s">
        <v>1759</v>
      </c>
      <c r="B11" s="107"/>
      <c r="C11" s="79" t="s">
        <v>1621</v>
      </c>
      <c r="D11" s="109">
        <v>650.25141</v>
      </c>
    </row>
    <row r="12" s="93" customFormat="1" ht="37.5" spans="1:4">
      <c r="A12" s="78" t="s">
        <v>1760</v>
      </c>
      <c r="B12" s="107">
        <v>40</v>
      </c>
      <c r="C12" s="79" t="s">
        <v>1622</v>
      </c>
      <c r="D12" s="109"/>
    </row>
    <row r="13" s="93" customFormat="1" ht="37.5" spans="1:4">
      <c r="A13" s="78" t="s">
        <v>1761</v>
      </c>
      <c r="B13" s="107"/>
      <c r="C13" s="79" t="s">
        <v>1623</v>
      </c>
      <c r="D13" s="109"/>
    </row>
    <row r="14" s="93" customFormat="1" ht="37.5" spans="1:4">
      <c r="A14" s="78" t="s">
        <v>1762</v>
      </c>
      <c r="B14" s="107"/>
      <c r="C14" s="79" t="s">
        <v>1624</v>
      </c>
      <c r="D14" s="109"/>
    </row>
    <row r="15" s="93" customFormat="1" ht="26" customHeight="1" spans="1:4">
      <c r="A15" s="78" t="s">
        <v>1763</v>
      </c>
      <c r="B15" s="107"/>
      <c r="C15" s="79" t="s">
        <v>1625</v>
      </c>
      <c r="D15" s="109"/>
    </row>
    <row r="16" s="93" customFormat="1" ht="37.5" spans="1:4">
      <c r="A16" s="78" t="s">
        <v>1764</v>
      </c>
      <c r="B16" s="107"/>
      <c r="C16" s="79" t="s">
        <v>1626</v>
      </c>
      <c r="D16" s="109"/>
    </row>
    <row r="17" s="93" customFormat="1" ht="27" customHeight="1" spans="1:4">
      <c r="A17" s="78" t="s">
        <v>1765</v>
      </c>
      <c r="B17" s="107"/>
      <c r="C17" s="79" t="s">
        <v>1627</v>
      </c>
      <c r="D17" s="109"/>
    </row>
    <row r="18" s="93" customFormat="1" ht="37.5" spans="1:4">
      <c r="A18" s="78" t="s">
        <v>1766</v>
      </c>
      <c r="B18" s="107">
        <v>1233</v>
      </c>
      <c r="C18" s="79" t="s">
        <v>1628</v>
      </c>
      <c r="D18" s="109"/>
    </row>
    <row r="19" s="93" customFormat="1" ht="37.5" spans="1:4">
      <c r="A19" s="110" t="s">
        <v>1767</v>
      </c>
      <c r="B19" s="107"/>
      <c r="C19" s="79" t="s">
        <v>1629</v>
      </c>
      <c r="D19" s="109"/>
    </row>
    <row r="20" s="93" customFormat="1" ht="37.5" spans="1:4">
      <c r="A20" s="111"/>
      <c r="B20" s="112"/>
      <c r="C20" s="79" t="s">
        <v>1630</v>
      </c>
      <c r="D20" s="109">
        <v>773.5501</v>
      </c>
    </row>
    <row r="21" s="93" customFormat="1" ht="27" customHeight="1" spans="1:4">
      <c r="A21" s="113" t="s">
        <v>1768</v>
      </c>
      <c r="B21" s="113"/>
      <c r="C21" s="113"/>
      <c r="D21" s="113"/>
    </row>
  </sheetData>
  <mergeCells count="5">
    <mergeCell ref="A1:B1"/>
    <mergeCell ref="C1:D1"/>
    <mergeCell ref="A2:D2"/>
    <mergeCell ref="A3:C3"/>
    <mergeCell ref="A21:D21"/>
  </mergeCells>
  <printOptions horizontalCentered="1"/>
  <pageMargins left="1.00347222222222" right="1.00347222222222" top="1.37777777777778" bottom="1.14166666666667" header="0.590277777777778" footer="0.786805555555556"/>
  <pageSetup paperSize="9" scale="90" fitToHeight="0" orientation="portrait" blackAndWhite="1" errors="blank" horizontalDpi="600"/>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tabColor rgb="FF7030A0"/>
    <pageSetUpPr fitToPage="1"/>
  </sheetPr>
  <dimension ref="A1:E24"/>
  <sheetViews>
    <sheetView showZeros="0" topLeftCell="A10" workbookViewId="0">
      <selection activeCell="G10" sqref="G10"/>
    </sheetView>
  </sheetViews>
  <sheetFormatPr defaultColWidth="12.775" defaultRowHeight="13.5" outlineLevelCol="4"/>
  <cols>
    <col min="1" max="1" width="35.625" style="60" customWidth="1"/>
    <col min="2" max="2" width="10.775" style="61" customWidth="1"/>
    <col min="3" max="3" width="35.625" style="62" customWidth="1"/>
    <col min="4" max="4" width="10.775" style="63" customWidth="1"/>
    <col min="5" max="5" width="11.2166666666667" style="60" customWidth="1"/>
    <col min="6" max="249" width="9" style="60" customWidth="1"/>
    <col min="250" max="250" width="29.6666666666667" style="60" customWidth="1"/>
    <col min="251" max="251" width="12.775" style="60"/>
    <col min="252" max="252" width="29.775" style="60" customWidth="1"/>
    <col min="253" max="253" width="17" style="60" customWidth="1"/>
    <col min="254" max="254" width="37" style="60" customWidth="1"/>
    <col min="255" max="255" width="17.3333333333333" style="60" customWidth="1"/>
    <col min="256" max="505" width="9" style="60" customWidth="1"/>
    <col min="506" max="506" width="29.6666666666667" style="60" customWidth="1"/>
    <col min="507" max="507" width="12.775" style="60"/>
    <col min="508" max="508" width="29.775" style="60" customWidth="1"/>
    <col min="509" max="509" width="17" style="60" customWidth="1"/>
    <col min="510" max="510" width="37" style="60" customWidth="1"/>
    <col min="511" max="511" width="17.3333333333333" style="60" customWidth="1"/>
    <col min="512" max="761" width="9" style="60" customWidth="1"/>
    <col min="762" max="762" width="29.6666666666667" style="60" customWidth="1"/>
    <col min="763" max="763" width="12.775" style="60"/>
    <col min="764" max="764" width="29.775" style="60" customWidth="1"/>
    <col min="765" max="765" width="17" style="60" customWidth="1"/>
    <col min="766" max="766" width="37" style="60" customWidth="1"/>
    <col min="767" max="767" width="17.3333333333333" style="60" customWidth="1"/>
    <col min="768" max="1017" width="9" style="60" customWidth="1"/>
    <col min="1018" max="1018" width="29.6666666666667" style="60" customWidth="1"/>
    <col min="1019" max="1019" width="12.775" style="60"/>
    <col min="1020" max="1020" width="29.775" style="60" customWidth="1"/>
    <col min="1021" max="1021" width="17" style="60" customWidth="1"/>
    <col min="1022" max="1022" width="37" style="60" customWidth="1"/>
    <col min="1023" max="1023" width="17.3333333333333" style="60" customWidth="1"/>
    <col min="1024" max="1273" width="9" style="60" customWidth="1"/>
    <col min="1274" max="1274" width="29.6666666666667" style="60" customWidth="1"/>
    <col min="1275" max="1275" width="12.775" style="60"/>
    <col min="1276" max="1276" width="29.775" style="60" customWidth="1"/>
    <col min="1277" max="1277" width="17" style="60" customWidth="1"/>
    <col min="1278" max="1278" width="37" style="60" customWidth="1"/>
    <col min="1279" max="1279" width="17.3333333333333" style="60" customWidth="1"/>
    <col min="1280" max="1529" width="9" style="60" customWidth="1"/>
    <col min="1530" max="1530" width="29.6666666666667" style="60" customWidth="1"/>
    <col min="1531" max="1531" width="12.775" style="60"/>
    <col min="1532" max="1532" width="29.775" style="60" customWidth="1"/>
    <col min="1533" max="1533" width="17" style="60" customWidth="1"/>
    <col min="1534" max="1534" width="37" style="60" customWidth="1"/>
    <col min="1535" max="1535" width="17.3333333333333" style="60" customWidth="1"/>
    <col min="1536" max="1785" width="9" style="60" customWidth="1"/>
    <col min="1786" max="1786" width="29.6666666666667" style="60" customWidth="1"/>
    <col min="1787" max="1787" width="12.775" style="60"/>
    <col min="1788" max="1788" width="29.775" style="60" customWidth="1"/>
    <col min="1789" max="1789" width="17" style="60" customWidth="1"/>
    <col min="1790" max="1790" width="37" style="60" customWidth="1"/>
    <col min="1791" max="1791" width="17.3333333333333" style="60" customWidth="1"/>
    <col min="1792" max="2041" width="9" style="60" customWidth="1"/>
    <col min="2042" max="2042" width="29.6666666666667" style="60" customWidth="1"/>
    <col min="2043" max="2043" width="12.775" style="60"/>
    <col min="2044" max="2044" width="29.775" style="60" customWidth="1"/>
    <col min="2045" max="2045" width="17" style="60" customWidth="1"/>
    <col min="2046" max="2046" width="37" style="60" customWidth="1"/>
    <col min="2047" max="2047" width="17.3333333333333" style="60" customWidth="1"/>
    <col min="2048" max="2297" width="9" style="60" customWidth="1"/>
    <col min="2298" max="2298" width="29.6666666666667" style="60" customWidth="1"/>
    <col min="2299" max="2299" width="12.775" style="60"/>
    <col min="2300" max="2300" width="29.775" style="60" customWidth="1"/>
    <col min="2301" max="2301" width="17" style="60" customWidth="1"/>
    <col min="2302" max="2302" width="37" style="60" customWidth="1"/>
    <col min="2303" max="2303" width="17.3333333333333" style="60" customWidth="1"/>
    <col min="2304" max="2553" width="9" style="60" customWidth="1"/>
    <col min="2554" max="2554" width="29.6666666666667" style="60" customWidth="1"/>
    <col min="2555" max="2555" width="12.775" style="60"/>
    <col min="2556" max="2556" width="29.775" style="60" customWidth="1"/>
    <col min="2557" max="2557" width="17" style="60" customWidth="1"/>
    <col min="2558" max="2558" width="37" style="60" customWidth="1"/>
    <col min="2559" max="2559" width="17.3333333333333" style="60" customWidth="1"/>
    <col min="2560" max="2809" width="9" style="60" customWidth="1"/>
    <col min="2810" max="2810" width="29.6666666666667" style="60" customWidth="1"/>
    <col min="2811" max="2811" width="12.775" style="60"/>
    <col min="2812" max="2812" width="29.775" style="60" customWidth="1"/>
    <col min="2813" max="2813" width="17" style="60" customWidth="1"/>
    <col min="2814" max="2814" width="37" style="60" customWidth="1"/>
    <col min="2815" max="2815" width="17.3333333333333" style="60" customWidth="1"/>
    <col min="2816" max="3065" width="9" style="60" customWidth="1"/>
    <col min="3066" max="3066" width="29.6666666666667" style="60" customWidth="1"/>
    <col min="3067" max="3067" width="12.775" style="60"/>
    <col min="3068" max="3068" width="29.775" style="60" customWidth="1"/>
    <col min="3069" max="3069" width="17" style="60" customWidth="1"/>
    <col min="3070" max="3070" width="37" style="60" customWidth="1"/>
    <col min="3071" max="3071" width="17.3333333333333" style="60" customWidth="1"/>
    <col min="3072" max="3321" width="9" style="60" customWidth="1"/>
    <col min="3322" max="3322" width="29.6666666666667" style="60" customWidth="1"/>
    <col min="3323" max="3323" width="12.775" style="60"/>
    <col min="3324" max="3324" width="29.775" style="60" customWidth="1"/>
    <col min="3325" max="3325" width="17" style="60" customWidth="1"/>
    <col min="3326" max="3326" width="37" style="60" customWidth="1"/>
    <col min="3327" max="3327" width="17.3333333333333" style="60" customWidth="1"/>
    <col min="3328" max="3577" width="9" style="60" customWidth="1"/>
    <col min="3578" max="3578" width="29.6666666666667" style="60" customWidth="1"/>
    <col min="3579" max="3579" width="12.775" style="60"/>
    <col min="3580" max="3580" width="29.775" style="60" customWidth="1"/>
    <col min="3581" max="3581" width="17" style="60" customWidth="1"/>
    <col min="3582" max="3582" width="37" style="60" customWidth="1"/>
    <col min="3583" max="3583" width="17.3333333333333" style="60" customWidth="1"/>
    <col min="3584" max="3833" width="9" style="60" customWidth="1"/>
    <col min="3834" max="3834" width="29.6666666666667" style="60" customWidth="1"/>
    <col min="3835" max="3835" width="12.775" style="60"/>
    <col min="3836" max="3836" width="29.775" style="60" customWidth="1"/>
    <col min="3837" max="3837" width="17" style="60" customWidth="1"/>
    <col min="3838" max="3838" width="37" style="60" customWidth="1"/>
    <col min="3839" max="3839" width="17.3333333333333" style="60" customWidth="1"/>
    <col min="3840" max="4089" width="9" style="60" customWidth="1"/>
    <col min="4090" max="4090" width="29.6666666666667" style="60" customWidth="1"/>
    <col min="4091" max="4091" width="12.775" style="60"/>
    <col min="4092" max="4092" width="29.775" style="60" customWidth="1"/>
    <col min="4093" max="4093" width="17" style="60" customWidth="1"/>
    <col min="4094" max="4094" width="37" style="60" customWidth="1"/>
    <col min="4095" max="4095" width="17.3333333333333" style="60" customWidth="1"/>
    <col min="4096" max="4345" width="9" style="60" customWidth="1"/>
    <col min="4346" max="4346" width="29.6666666666667" style="60" customWidth="1"/>
    <col min="4347" max="4347" width="12.775" style="60"/>
    <col min="4348" max="4348" width="29.775" style="60" customWidth="1"/>
    <col min="4349" max="4349" width="17" style="60" customWidth="1"/>
    <col min="4350" max="4350" width="37" style="60" customWidth="1"/>
    <col min="4351" max="4351" width="17.3333333333333" style="60" customWidth="1"/>
    <col min="4352" max="4601" width="9" style="60" customWidth="1"/>
    <col min="4602" max="4602" width="29.6666666666667" style="60" customWidth="1"/>
    <col min="4603" max="4603" width="12.775" style="60"/>
    <col min="4604" max="4604" width="29.775" style="60" customWidth="1"/>
    <col min="4605" max="4605" width="17" style="60" customWidth="1"/>
    <col min="4606" max="4606" width="37" style="60" customWidth="1"/>
    <col min="4607" max="4607" width="17.3333333333333" style="60" customWidth="1"/>
    <col min="4608" max="4857" width="9" style="60" customWidth="1"/>
    <col min="4858" max="4858" width="29.6666666666667" style="60" customWidth="1"/>
    <col min="4859" max="4859" width="12.775" style="60"/>
    <col min="4860" max="4860" width="29.775" style="60" customWidth="1"/>
    <col min="4861" max="4861" width="17" style="60" customWidth="1"/>
    <col min="4862" max="4862" width="37" style="60" customWidth="1"/>
    <col min="4863" max="4863" width="17.3333333333333" style="60" customWidth="1"/>
    <col min="4864" max="5113" width="9" style="60" customWidth="1"/>
    <col min="5114" max="5114" width="29.6666666666667" style="60" customWidth="1"/>
    <col min="5115" max="5115" width="12.775" style="60"/>
    <col min="5116" max="5116" width="29.775" style="60" customWidth="1"/>
    <col min="5117" max="5117" width="17" style="60" customWidth="1"/>
    <col min="5118" max="5118" width="37" style="60" customWidth="1"/>
    <col min="5119" max="5119" width="17.3333333333333" style="60" customWidth="1"/>
    <col min="5120" max="5369" width="9" style="60" customWidth="1"/>
    <col min="5370" max="5370" width="29.6666666666667" style="60" customWidth="1"/>
    <col min="5371" max="5371" width="12.775" style="60"/>
    <col min="5372" max="5372" width="29.775" style="60" customWidth="1"/>
    <col min="5373" max="5373" width="17" style="60" customWidth="1"/>
    <col min="5374" max="5374" width="37" style="60" customWidth="1"/>
    <col min="5375" max="5375" width="17.3333333333333" style="60" customWidth="1"/>
    <col min="5376" max="5625" width="9" style="60" customWidth="1"/>
    <col min="5626" max="5626" width="29.6666666666667" style="60" customWidth="1"/>
    <col min="5627" max="5627" width="12.775" style="60"/>
    <col min="5628" max="5628" width="29.775" style="60" customWidth="1"/>
    <col min="5629" max="5629" width="17" style="60" customWidth="1"/>
    <col min="5630" max="5630" width="37" style="60" customWidth="1"/>
    <col min="5631" max="5631" width="17.3333333333333" style="60" customWidth="1"/>
    <col min="5632" max="5881" width="9" style="60" customWidth="1"/>
    <col min="5882" max="5882" width="29.6666666666667" style="60" customWidth="1"/>
    <col min="5883" max="5883" width="12.775" style="60"/>
    <col min="5884" max="5884" width="29.775" style="60" customWidth="1"/>
    <col min="5885" max="5885" width="17" style="60" customWidth="1"/>
    <col min="5886" max="5886" width="37" style="60" customWidth="1"/>
    <col min="5887" max="5887" width="17.3333333333333" style="60" customWidth="1"/>
    <col min="5888" max="6137" width="9" style="60" customWidth="1"/>
    <col min="6138" max="6138" width="29.6666666666667" style="60" customWidth="1"/>
    <col min="6139" max="6139" width="12.775" style="60"/>
    <col min="6140" max="6140" width="29.775" style="60" customWidth="1"/>
    <col min="6141" max="6141" width="17" style="60" customWidth="1"/>
    <col min="6142" max="6142" width="37" style="60" customWidth="1"/>
    <col min="6143" max="6143" width="17.3333333333333" style="60" customWidth="1"/>
    <col min="6144" max="6393" width="9" style="60" customWidth="1"/>
    <col min="6394" max="6394" width="29.6666666666667" style="60" customWidth="1"/>
    <col min="6395" max="6395" width="12.775" style="60"/>
    <col min="6396" max="6396" width="29.775" style="60" customWidth="1"/>
    <col min="6397" max="6397" width="17" style="60" customWidth="1"/>
    <col min="6398" max="6398" width="37" style="60" customWidth="1"/>
    <col min="6399" max="6399" width="17.3333333333333" style="60" customWidth="1"/>
    <col min="6400" max="6649" width="9" style="60" customWidth="1"/>
    <col min="6650" max="6650" width="29.6666666666667" style="60" customWidth="1"/>
    <col min="6651" max="6651" width="12.775" style="60"/>
    <col min="6652" max="6652" width="29.775" style="60" customWidth="1"/>
    <col min="6653" max="6653" width="17" style="60" customWidth="1"/>
    <col min="6654" max="6654" width="37" style="60" customWidth="1"/>
    <col min="6655" max="6655" width="17.3333333333333" style="60" customWidth="1"/>
    <col min="6656" max="6905" width="9" style="60" customWidth="1"/>
    <col min="6906" max="6906" width="29.6666666666667" style="60" customWidth="1"/>
    <col min="6907" max="6907" width="12.775" style="60"/>
    <col min="6908" max="6908" width="29.775" style="60" customWidth="1"/>
    <col min="6909" max="6909" width="17" style="60" customWidth="1"/>
    <col min="6910" max="6910" width="37" style="60" customWidth="1"/>
    <col min="6911" max="6911" width="17.3333333333333" style="60" customWidth="1"/>
    <col min="6912" max="7161" width="9" style="60" customWidth="1"/>
    <col min="7162" max="7162" width="29.6666666666667" style="60" customWidth="1"/>
    <col min="7163" max="7163" width="12.775" style="60"/>
    <col min="7164" max="7164" width="29.775" style="60" customWidth="1"/>
    <col min="7165" max="7165" width="17" style="60" customWidth="1"/>
    <col min="7166" max="7166" width="37" style="60" customWidth="1"/>
    <col min="7167" max="7167" width="17.3333333333333" style="60" customWidth="1"/>
    <col min="7168" max="7417" width="9" style="60" customWidth="1"/>
    <col min="7418" max="7418" width="29.6666666666667" style="60" customWidth="1"/>
    <col min="7419" max="7419" width="12.775" style="60"/>
    <col min="7420" max="7420" width="29.775" style="60" customWidth="1"/>
    <col min="7421" max="7421" width="17" style="60" customWidth="1"/>
    <col min="7422" max="7422" width="37" style="60" customWidth="1"/>
    <col min="7423" max="7423" width="17.3333333333333" style="60" customWidth="1"/>
    <col min="7424" max="7673" width="9" style="60" customWidth="1"/>
    <col min="7674" max="7674" width="29.6666666666667" style="60" customWidth="1"/>
    <col min="7675" max="7675" width="12.775" style="60"/>
    <col min="7676" max="7676" width="29.775" style="60" customWidth="1"/>
    <col min="7677" max="7677" width="17" style="60" customWidth="1"/>
    <col min="7678" max="7678" width="37" style="60" customWidth="1"/>
    <col min="7679" max="7679" width="17.3333333333333" style="60" customWidth="1"/>
    <col min="7680" max="7929" width="9" style="60" customWidth="1"/>
    <col min="7930" max="7930" width="29.6666666666667" style="60" customWidth="1"/>
    <col min="7931" max="7931" width="12.775" style="60"/>
    <col min="7932" max="7932" width="29.775" style="60" customWidth="1"/>
    <col min="7933" max="7933" width="17" style="60" customWidth="1"/>
    <col min="7934" max="7934" width="37" style="60" customWidth="1"/>
    <col min="7935" max="7935" width="17.3333333333333" style="60" customWidth="1"/>
    <col min="7936" max="8185" width="9" style="60" customWidth="1"/>
    <col min="8186" max="8186" width="29.6666666666667" style="60" customWidth="1"/>
    <col min="8187" max="8187" width="12.775" style="60"/>
    <col min="8188" max="8188" width="29.775" style="60" customWidth="1"/>
    <col min="8189" max="8189" width="17" style="60" customWidth="1"/>
    <col min="8190" max="8190" width="37" style="60" customWidth="1"/>
    <col min="8191" max="8191" width="17.3333333333333" style="60" customWidth="1"/>
    <col min="8192" max="8441" width="9" style="60" customWidth="1"/>
    <col min="8442" max="8442" width="29.6666666666667" style="60" customWidth="1"/>
    <col min="8443" max="8443" width="12.775" style="60"/>
    <col min="8444" max="8444" width="29.775" style="60" customWidth="1"/>
    <col min="8445" max="8445" width="17" style="60" customWidth="1"/>
    <col min="8446" max="8446" width="37" style="60" customWidth="1"/>
    <col min="8447" max="8447" width="17.3333333333333" style="60" customWidth="1"/>
    <col min="8448" max="8697" width="9" style="60" customWidth="1"/>
    <col min="8698" max="8698" width="29.6666666666667" style="60" customWidth="1"/>
    <col min="8699" max="8699" width="12.775" style="60"/>
    <col min="8700" max="8700" width="29.775" style="60" customWidth="1"/>
    <col min="8701" max="8701" width="17" style="60" customWidth="1"/>
    <col min="8702" max="8702" width="37" style="60" customWidth="1"/>
    <col min="8703" max="8703" width="17.3333333333333" style="60" customWidth="1"/>
    <col min="8704" max="8953" width="9" style="60" customWidth="1"/>
    <col min="8954" max="8954" width="29.6666666666667" style="60" customWidth="1"/>
    <col min="8955" max="8955" width="12.775" style="60"/>
    <col min="8956" max="8956" width="29.775" style="60" customWidth="1"/>
    <col min="8957" max="8957" width="17" style="60" customWidth="1"/>
    <col min="8958" max="8958" width="37" style="60" customWidth="1"/>
    <col min="8959" max="8959" width="17.3333333333333" style="60" customWidth="1"/>
    <col min="8960" max="9209" width="9" style="60" customWidth="1"/>
    <col min="9210" max="9210" width="29.6666666666667" style="60" customWidth="1"/>
    <col min="9211" max="9211" width="12.775" style="60"/>
    <col min="9212" max="9212" width="29.775" style="60" customWidth="1"/>
    <col min="9213" max="9213" width="17" style="60" customWidth="1"/>
    <col min="9214" max="9214" width="37" style="60" customWidth="1"/>
    <col min="9215" max="9215" width="17.3333333333333" style="60" customWidth="1"/>
    <col min="9216" max="9465" width="9" style="60" customWidth="1"/>
    <col min="9466" max="9466" width="29.6666666666667" style="60" customWidth="1"/>
    <col min="9467" max="9467" width="12.775" style="60"/>
    <col min="9468" max="9468" width="29.775" style="60" customWidth="1"/>
    <col min="9469" max="9469" width="17" style="60" customWidth="1"/>
    <col min="9470" max="9470" width="37" style="60" customWidth="1"/>
    <col min="9471" max="9471" width="17.3333333333333" style="60" customWidth="1"/>
    <col min="9472" max="9721" width="9" style="60" customWidth="1"/>
    <col min="9722" max="9722" width="29.6666666666667" style="60" customWidth="1"/>
    <col min="9723" max="9723" width="12.775" style="60"/>
    <col min="9724" max="9724" width="29.775" style="60" customWidth="1"/>
    <col min="9725" max="9725" width="17" style="60" customWidth="1"/>
    <col min="9726" max="9726" width="37" style="60" customWidth="1"/>
    <col min="9727" max="9727" width="17.3333333333333" style="60" customWidth="1"/>
    <col min="9728" max="9977" width="9" style="60" customWidth="1"/>
    <col min="9978" max="9978" width="29.6666666666667" style="60" customWidth="1"/>
    <col min="9979" max="9979" width="12.775" style="60"/>
    <col min="9980" max="9980" width="29.775" style="60" customWidth="1"/>
    <col min="9981" max="9981" width="17" style="60" customWidth="1"/>
    <col min="9982" max="9982" width="37" style="60" customWidth="1"/>
    <col min="9983" max="9983" width="17.3333333333333" style="60" customWidth="1"/>
    <col min="9984" max="10233" width="9" style="60" customWidth="1"/>
    <col min="10234" max="10234" width="29.6666666666667" style="60" customWidth="1"/>
    <col min="10235" max="10235" width="12.775" style="60"/>
    <col min="10236" max="10236" width="29.775" style="60" customWidth="1"/>
    <col min="10237" max="10237" width="17" style="60" customWidth="1"/>
    <col min="10238" max="10238" width="37" style="60" customWidth="1"/>
    <col min="10239" max="10239" width="17.3333333333333" style="60" customWidth="1"/>
    <col min="10240" max="10489" width="9" style="60" customWidth="1"/>
    <col min="10490" max="10490" width="29.6666666666667" style="60" customWidth="1"/>
    <col min="10491" max="10491" width="12.775" style="60"/>
    <col min="10492" max="10492" width="29.775" style="60" customWidth="1"/>
    <col min="10493" max="10493" width="17" style="60" customWidth="1"/>
    <col min="10494" max="10494" width="37" style="60" customWidth="1"/>
    <col min="10495" max="10495" width="17.3333333333333" style="60" customWidth="1"/>
    <col min="10496" max="10745" width="9" style="60" customWidth="1"/>
    <col min="10746" max="10746" width="29.6666666666667" style="60" customWidth="1"/>
    <col min="10747" max="10747" width="12.775" style="60"/>
    <col min="10748" max="10748" width="29.775" style="60" customWidth="1"/>
    <col min="10749" max="10749" width="17" style="60" customWidth="1"/>
    <col min="10750" max="10750" width="37" style="60" customWidth="1"/>
    <col min="10751" max="10751" width="17.3333333333333" style="60" customWidth="1"/>
    <col min="10752" max="11001" width="9" style="60" customWidth="1"/>
    <col min="11002" max="11002" width="29.6666666666667" style="60" customWidth="1"/>
    <col min="11003" max="11003" width="12.775" style="60"/>
    <col min="11004" max="11004" width="29.775" style="60" customWidth="1"/>
    <col min="11005" max="11005" width="17" style="60" customWidth="1"/>
    <col min="11006" max="11006" width="37" style="60" customWidth="1"/>
    <col min="11007" max="11007" width="17.3333333333333" style="60" customWidth="1"/>
    <col min="11008" max="11257" width="9" style="60" customWidth="1"/>
    <col min="11258" max="11258" width="29.6666666666667" style="60" customWidth="1"/>
    <col min="11259" max="11259" width="12.775" style="60"/>
    <col min="11260" max="11260" width="29.775" style="60" customWidth="1"/>
    <col min="11261" max="11261" width="17" style="60" customWidth="1"/>
    <col min="11262" max="11262" width="37" style="60" customWidth="1"/>
    <col min="11263" max="11263" width="17.3333333333333" style="60" customWidth="1"/>
    <col min="11264" max="11513" width="9" style="60" customWidth="1"/>
    <col min="11514" max="11514" width="29.6666666666667" style="60" customWidth="1"/>
    <col min="11515" max="11515" width="12.775" style="60"/>
    <col min="11516" max="11516" width="29.775" style="60" customWidth="1"/>
    <col min="11517" max="11517" width="17" style="60" customWidth="1"/>
    <col min="11518" max="11518" width="37" style="60" customWidth="1"/>
    <col min="11519" max="11519" width="17.3333333333333" style="60" customWidth="1"/>
    <col min="11520" max="11769" width="9" style="60" customWidth="1"/>
    <col min="11770" max="11770" width="29.6666666666667" style="60" customWidth="1"/>
    <col min="11771" max="11771" width="12.775" style="60"/>
    <col min="11772" max="11772" width="29.775" style="60" customWidth="1"/>
    <col min="11773" max="11773" width="17" style="60" customWidth="1"/>
    <col min="11774" max="11774" width="37" style="60" customWidth="1"/>
    <col min="11775" max="11775" width="17.3333333333333" style="60" customWidth="1"/>
    <col min="11776" max="12025" width="9" style="60" customWidth="1"/>
    <col min="12026" max="12026" width="29.6666666666667" style="60" customWidth="1"/>
    <col min="12027" max="12027" width="12.775" style="60"/>
    <col min="12028" max="12028" width="29.775" style="60" customWidth="1"/>
    <col min="12029" max="12029" width="17" style="60" customWidth="1"/>
    <col min="12030" max="12030" width="37" style="60" customWidth="1"/>
    <col min="12031" max="12031" width="17.3333333333333" style="60" customWidth="1"/>
    <col min="12032" max="12281" width="9" style="60" customWidth="1"/>
    <col min="12282" max="12282" width="29.6666666666667" style="60" customWidth="1"/>
    <col min="12283" max="12283" width="12.775" style="60"/>
    <col min="12284" max="12284" width="29.775" style="60" customWidth="1"/>
    <col min="12285" max="12285" width="17" style="60" customWidth="1"/>
    <col min="12286" max="12286" width="37" style="60" customWidth="1"/>
    <col min="12287" max="12287" width="17.3333333333333" style="60" customWidth="1"/>
    <col min="12288" max="12537" width="9" style="60" customWidth="1"/>
    <col min="12538" max="12538" width="29.6666666666667" style="60" customWidth="1"/>
    <col min="12539" max="12539" width="12.775" style="60"/>
    <col min="12540" max="12540" width="29.775" style="60" customWidth="1"/>
    <col min="12541" max="12541" width="17" style="60" customWidth="1"/>
    <col min="12542" max="12542" width="37" style="60" customWidth="1"/>
    <col min="12543" max="12543" width="17.3333333333333" style="60" customWidth="1"/>
    <col min="12544" max="12793" width="9" style="60" customWidth="1"/>
    <col min="12794" max="12794" width="29.6666666666667" style="60" customWidth="1"/>
    <col min="12795" max="12795" width="12.775" style="60"/>
    <col min="12796" max="12796" width="29.775" style="60" customWidth="1"/>
    <col min="12797" max="12797" width="17" style="60" customWidth="1"/>
    <col min="12798" max="12798" width="37" style="60" customWidth="1"/>
    <col min="12799" max="12799" width="17.3333333333333" style="60" customWidth="1"/>
    <col min="12800" max="13049" width="9" style="60" customWidth="1"/>
    <col min="13050" max="13050" width="29.6666666666667" style="60" customWidth="1"/>
    <col min="13051" max="13051" width="12.775" style="60"/>
    <col min="13052" max="13052" width="29.775" style="60" customWidth="1"/>
    <col min="13053" max="13053" width="17" style="60" customWidth="1"/>
    <col min="13054" max="13054" width="37" style="60" customWidth="1"/>
    <col min="13055" max="13055" width="17.3333333333333" style="60" customWidth="1"/>
    <col min="13056" max="13305" width="9" style="60" customWidth="1"/>
    <col min="13306" max="13306" width="29.6666666666667" style="60" customWidth="1"/>
    <col min="13307" max="13307" width="12.775" style="60"/>
    <col min="13308" max="13308" width="29.775" style="60" customWidth="1"/>
    <col min="13309" max="13309" width="17" style="60" customWidth="1"/>
    <col min="13310" max="13310" width="37" style="60" customWidth="1"/>
    <col min="13311" max="13311" width="17.3333333333333" style="60" customWidth="1"/>
    <col min="13312" max="13561" width="9" style="60" customWidth="1"/>
    <col min="13562" max="13562" width="29.6666666666667" style="60" customWidth="1"/>
    <col min="13563" max="13563" width="12.775" style="60"/>
    <col min="13564" max="13564" width="29.775" style="60" customWidth="1"/>
    <col min="13565" max="13565" width="17" style="60" customWidth="1"/>
    <col min="13566" max="13566" width="37" style="60" customWidth="1"/>
    <col min="13567" max="13567" width="17.3333333333333" style="60" customWidth="1"/>
    <col min="13568" max="13817" width="9" style="60" customWidth="1"/>
    <col min="13818" max="13818" width="29.6666666666667" style="60" customWidth="1"/>
    <col min="13819" max="13819" width="12.775" style="60"/>
    <col min="13820" max="13820" width="29.775" style="60" customWidth="1"/>
    <col min="13821" max="13821" width="17" style="60" customWidth="1"/>
    <col min="13822" max="13822" width="37" style="60" customWidth="1"/>
    <col min="13823" max="13823" width="17.3333333333333" style="60" customWidth="1"/>
    <col min="13824" max="14073" width="9" style="60" customWidth="1"/>
    <col min="14074" max="14074" width="29.6666666666667" style="60" customWidth="1"/>
    <col min="14075" max="14075" width="12.775" style="60"/>
    <col min="14076" max="14076" width="29.775" style="60" customWidth="1"/>
    <col min="14077" max="14077" width="17" style="60" customWidth="1"/>
    <col min="14078" max="14078" width="37" style="60" customWidth="1"/>
    <col min="14079" max="14079" width="17.3333333333333" style="60" customWidth="1"/>
    <col min="14080" max="14329" width="9" style="60" customWidth="1"/>
    <col min="14330" max="14330" width="29.6666666666667" style="60" customWidth="1"/>
    <col min="14331" max="14331" width="12.775" style="60"/>
    <col min="14332" max="14332" width="29.775" style="60" customWidth="1"/>
    <col min="14333" max="14333" width="17" style="60" customWidth="1"/>
    <col min="14334" max="14334" width="37" style="60" customWidth="1"/>
    <col min="14335" max="14335" width="17.3333333333333" style="60" customWidth="1"/>
    <col min="14336" max="14585" width="9" style="60" customWidth="1"/>
    <col min="14586" max="14586" width="29.6666666666667" style="60" customWidth="1"/>
    <col min="14587" max="14587" width="12.775" style="60"/>
    <col min="14588" max="14588" width="29.775" style="60" customWidth="1"/>
    <col min="14589" max="14589" width="17" style="60" customWidth="1"/>
    <col min="14590" max="14590" width="37" style="60" customWidth="1"/>
    <col min="14591" max="14591" width="17.3333333333333" style="60" customWidth="1"/>
    <col min="14592" max="14841" width="9" style="60" customWidth="1"/>
    <col min="14842" max="14842" width="29.6666666666667" style="60" customWidth="1"/>
    <col min="14843" max="14843" width="12.775" style="60"/>
    <col min="14844" max="14844" width="29.775" style="60" customWidth="1"/>
    <col min="14845" max="14845" width="17" style="60" customWidth="1"/>
    <col min="14846" max="14846" width="37" style="60" customWidth="1"/>
    <col min="14847" max="14847" width="17.3333333333333" style="60" customWidth="1"/>
    <col min="14848" max="15097" width="9" style="60" customWidth="1"/>
    <col min="15098" max="15098" width="29.6666666666667" style="60" customWidth="1"/>
    <col min="15099" max="15099" width="12.775" style="60"/>
    <col min="15100" max="15100" width="29.775" style="60" customWidth="1"/>
    <col min="15101" max="15101" width="17" style="60" customWidth="1"/>
    <col min="15102" max="15102" width="37" style="60" customWidth="1"/>
    <col min="15103" max="15103" width="17.3333333333333" style="60" customWidth="1"/>
    <col min="15104" max="15353" width="9" style="60" customWidth="1"/>
    <col min="15354" max="15354" width="29.6666666666667" style="60" customWidth="1"/>
    <col min="15355" max="15355" width="12.775" style="60"/>
    <col min="15356" max="15356" width="29.775" style="60" customWidth="1"/>
    <col min="15357" max="15357" width="17" style="60" customWidth="1"/>
    <col min="15358" max="15358" width="37" style="60" customWidth="1"/>
    <col min="15359" max="15359" width="17.3333333333333" style="60" customWidth="1"/>
    <col min="15360" max="15609" width="9" style="60" customWidth="1"/>
    <col min="15610" max="15610" width="29.6666666666667" style="60" customWidth="1"/>
    <col min="15611" max="15611" width="12.775" style="60"/>
    <col min="15612" max="15612" width="29.775" style="60" customWidth="1"/>
    <col min="15613" max="15613" width="17" style="60" customWidth="1"/>
    <col min="15614" max="15614" width="37" style="60" customWidth="1"/>
    <col min="15615" max="15615" width="17.3333333333333" style="60" customWidth="1"/>
    <col min="15616" max="15865" width="9" style="60" customWidth="1"/>
    <col min="15866" max="15866" width="29.6666666666667" style="60" customWidth="1"/>
    <col min="15867" max="15867" width="12.775" style="60"/>
    <col min="15868" max="15868" width="29.775" style="60" customWidth="1"/>
    <col min="15869" max="15869" width="17" style="60" customWidth="1"/>
    <col min="15870" max="15870" width="37" style="60" customWidth="1"/>
    <col min="15871" max="15871" width="17.3333333333333" style="60" customWidth="1"/>
    <col min="15872" max="16121" width="9" style="60" customWidth="1"/>
    <col min="16122" max="16122" width="29.6666666666667" style="60" customWidth="1"/>
    <col min="16123" max="16123" width="12.775" style="60"/>
    <col min="16124" max="16124" width="29.775" style="60" customWidth="1"/>
    <col min="16125" max="16125" width="17" style="60" customWidth="1"/>
    <col min="16126" max="16126" width="37" style="60" customWidth="1"/>
    <col min="16127" max="16127" width="17.3333333333333" style="60" customWidth="1"/>
    <col min="16128" max="16377" width="9" style="60" customWidth="1"/>
    <col min="16378" max="16378" width="29.6666666666667" style="60" customWidth="1"/>
    <col min="16379" max="16384" width="12.775" style="60"/>
  </cols>
  <sheetData>
    <row r="1" ht="18" spans="1:4">
      <c r="A1" s="64" t="s">
        <v>1769</v>
      </c>
      <c r="B1" s="64"/>
      <c r="C1" s="65"/>
      <c r="D1" s="66"/>
    </row>
    <row r="2" ht="30" customHeight="1" spans="1:4">
      <c r="A2" s="67" t="s">
        <v>1770</v>
      </c>
      <c r="B2" s="67"/>
      <c r="C2" s="67"/>
      <c r="D2" s="67"/>
    </row>
    <row r="3" s="58" customFormat="1" ht="21.9" customHeight="1" spans="1:4">
      <c r="A3" s="68"/>
      <c r="B3" s="69"/>
      <c r="C3" s="70"/>
      <c r="D3" s="71" t="s">
        <v>2</v>
      </c>
    </row>
    <row r="4" s="58" customFormat="1" ht="30" customHeight="1" spans="1:4">
      <c r="A4" s="72" t="s">
        <v>1771</v>
      </c>
      <c r="B4" s="72" t="s">
        <v>61</v>
      </c>
      <c r="C4" s="72" t="s">
        <v>1772</v>
      </c>
      <c r="D4" s="73" t="s">
        <v>61</v>
      </c>
    </row>
    <row r="5" s="58" customFormat="1" ht="30" customHeight="1" spans="1:4">
      <c r="A5" s="72" t="s">
        <v>1654</v>
      </c>
      <c r="B5" s="74">
        <v>30000</v>
      </c>
      <c r="C5" s="72" t="s">
        <v>1654</v>
      </c>
      <c r="D5" s="74">
        <v>30000</v>
      </c>
    </row>
    <row r="6" s="58" customFormat="1" ht="30" customHeight="1" spans="1:4">
      <c r="A6" s="75" t="s">
        <v>68</v>
      </c>
      <c r="B6" s="74">
        <v>30000</v>
      </c>
      <c r="C6" s="76" t="s">
        <v>101</v>
      </c>
      <c r="D6" s="74"/>
    </row>
    <row r="7" s="59" customFormat="1" ht="37.5" spans="1:4">
      <c r="A7" s="77" t="s">
        <v>1633</v>
      </c>
      <c r="B7" s="74"/>
      <c r="C7" s="78" t="s">
        <v>1641</v>
      </c>
      <c r="D7" s="74"/>
    </row>
    <row r="8" s="59" customFormat="1" ht="30" customHeight="1" spans="1:4">
      <c r="A8" s="77" t="s">
        <v>1634</v>
      </c>
      <c r="B8" s="74"/>
      <c r="C8" s="79" t="s">
        <v>1773</v>
      </c>
      <c r="D8" s="74"/>
    </row>
    <row r="9" s="59" customFormat="1" ht="30" customHeight="1" spans="1:4">
      <c r="A9" s="77" t="s">
        <v>1635</v>
      </c>
      <c r="B9" s="74"/>
      <c r="C9" s="79" t="s">
        <v>1774</v>
      </c>
      <c r="D9" s="74"/>
    </row>
    <row r="10" s="59" customFormat="1" ht="37.5" spans="1:4">
      <c r="A10" s="92" t="s">
        <v>1636</v>
      </c>
      <c r="B10" s="74">
        <v>30000</v>
      </c>
      <c r="C10" s="79" t="s">
        <v>1775</v>
      </c>
      <c r="D10" s="74"/>
    </row>
    <row r="11" s="59" customFormat="1" ht="30" customHeight="1" spans="1:5">
      <c r="A11" s="80"/>
      <c r="B11" s="81"/>
      <c r="C11" s="78" t="s">
        <v>1642</v>
      </c>
      <c r="D11" s="74"/>
      <c r="E11" s="82"/>
    </row>
    <row r="12" s="59" customFormat="1" ht="30" customHeight="1" spans="1:5">
      <c r="A12" s="83"/>
      <c r="B12" s="81"/>
      <c r="C12" s="79" t="s">
        <v>1776</v>
      </c>
      <c r="D12" s="74"/>
      <c r="E12" s="82"/>
    </row>
    <row r="13" s="59" customFormat="1" ht="30" customHeight="1" spans="1:5">
      <c r="A13" s="84"/>
      <c r="B13" s="85"/>
      <c r="C13" s="79" t="s">
        <v>1777</v>
      </c>
      <c r="D13" s="74"/>
      <c r="E13" s="82"/>
    </row>
    <row r="14" s="59" customFormat="1" ht="37.5" spans="1:5">
      <c r="A14" s="86"/>
      <c r="B14" s="87"/>
      <c r="C14" s="78" t="s">
        <v>1778</v>
      </c>
      <c r="D14" s="74"/>
      <c r="E14" s="82"/>
    </row>
    <row r="15" s="59" customFormat="1" ht="30" customHeight="1" spans="1:4">
      <c r="A15" s="80"/>
      <c r="B15" s="88"/>
      <c r="C15" s="79" t="s">
        <v>1779</v>
      </c>
      <c r="D15" s="74"/>
    </row>
    <row r="16" s="59" customFormat="1" ht="37.5" spans="1:4">
      <c r="A16" s="83"/>
      <c r="B16" s="81"/>
      <c r="C16" s="79" t="s">
        <v>1780</v>
      </c>
      <c r="D16" s="74"/>
    </row>
    <row r="17" s="59" customFormat="1" ht="37.5" spans="1:4">
      <c r="A17" s="83"/>
      <c r="B17" s="81"/>
      <c r="C17" s="78" t="s">
        <v>1644</v>
      </c>
      <c r="D17" s="74"/>
    </row>
    <row r="18" s="59" customFormat="1" ht="30" customHeight="1" spans="1:4">
      <c r="A18" s="83"/>
      <c r="B18" s="81"/>
      <c r="C18" s="79" t="s">
        <v>1781</v>
      </c>
      <c r="D18" s="74"/>
    </row>
    <row r="19" s="58" customFormat="1" ht="30" customHeight="1" spans="1:4">
      <c r="A19" s="89" t="s">
        <v>89</v>
      </c>
      <c r="B19" s="90"/>
      <c r="C19" s="89" t="s">
        <v>127</v>
      </c>
      <c r="D19" s="90">
        <v>30000</v>
      </c>
    </row>
    <row r="20" s="59" customFormat="1" ht="30" customHeight="1" spans="1:4">
      <c r="A20" s="77" t="s">
        <v>1782</v>
      </c>
      <c r="B20" s="74"/>
      <c r="C20" s="77" t="s">
        <v>1783</v>
      </c>
      <c r="D20" s="90">
        <v>30000</v>
      </c>
    </row>
    <row r="21" s="59" customFormat="1" ht="30" customHeight="1" spans="1:4">
      <c r="A21" s="77" t="s">
        <v>1784</v>
      </c>
      <c r="B21" s="74"/>
      <c r="C21" s="77" t="s">
        <v>1785</v>
      </c>
      <c r="D21" s="74"/>
    </row>
    <row r="22" ht="48.9" customHeight="1" spans="1:4">
      <c r="A22" s="91" t="s">
        <v>1786</v>
      </c>
      <c r="B22" s="91"/>
      <c r="C22" s="91"/>
      <c r="D22" s="91"/>
    </row>
    <row r="23" ht="22.2" customHeight="1"/>
    <row r="24" ht="22.2" customHeight="1"/>
  </sheetData>
  <mergeCells count="3">
    <mergeCell ref="A1:B1"/>
    <mergeCell ref="A2:D2"/>
    <mergeCell ref="A22:D22"/>
  </mergeCells>
  <printOptions horizontalCentered="1"/>
  <pageMargins left="1.00347222222222" right="1.00347222222222" top="1.37777777777778" bottom="1.14166666666667" header="0.590277777777778" footer="0.786805555555556"/>
  <pageSetup paperSize="9" scale="87" fitToHeight="0" orientation="portrait" blackAndWhite="1" errors="blank" horizontalDpi="600"/>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tabColor rgb="FF7030A0"/>
    <pageSetUpPr fitToPage="1"/>
  </sheetPr>
  <dimension ref="A1:E24"/>
  <sheetViews>
    <sheetView showZeros="0" topLeftCell="A2" workbookViewId="0">
      <selection activeCell="F11" sqref="F11"/>
    </sheetView>
  </sheetViews>
  <sheetFormatPr defaultColWidth="12.775" defaultRowHeight="13.5" outlineLevelCol="4"/>
  <cols>
    <col min="1" max="1" width="37.5" style="60" customWidth="1"/>
    <col min="2" max="2" width="10.775" style="61" customWidth="1"/>
    <col min="3" max="3" width="35.625" style="62" customWidth="1"/>
    <col min="4" max="4" width="10.775" style="63" customWidth="1"/>
    <col min="5" max="5" width="11.2166666666667" style="60" customWidth="1"/>
    <col min="6" max="249" width="9" style="60" customWidth="1"/>
    <col min="250" max="250" width="29.6666666666667" style="60" customWidth="1"/>
    <col min="251" max="251" width="12.775" style="60"/>
    <col min="252" max="252" width="29.775" style="60" customWidth="1"/>
    <col min="253" max="253" width="17" style="60" customWidth="1"/>
    <col min="254" max="254" width="37" style="60" customWidth="1"/>
    <col min="255" max="255" width="17.3333333333333" style="60" customWidth="1"/>
    <col min="256" max="505" width="9" style="60" customWidth="1"/>
    <col min="506" max="506" width="29.6666666666667" style="60" customWidth="1"/>
    <col min="507" max="507" width="12.775" style="60"/>
    <col min="508" max="508" width="29.775" style="60" customWidth="1"/>
    <col min="509" max="509" width="17" style="60" customWidth="1"/>
    <col min="510" max="510" width="37" style="60" customWidth="1"/>
    <col min="511" max="511" width="17.3333333333333" style="60" customWidth="1"/>
    <col min="512" max="761" width="9" style="60" customWidth="1"/>
    <col min="762" max="762" width="29.6666666666667" style="60" customWidth="1"/>
    <col min="763" max="763" width="12.775" style="60"/>
    <col min="764" max="764" width="29.775" style="60" customWidth="1"/>
    <col min="765" max="765" width="17" style="60" customWidth="1"/>
    <col min="766" max="766" width="37" style="60" customWidth="1"/>
    <col min="767" max="767" width="17.3333333333333" style="60" customWidth="1"/>
    <col min="768" max="1017" width="9" style="60" customWidth="1"/>
    <col min="1018" max="1018" width="29.6666666666667" style="60" customWidth="1"/>
    <col min="1019" max="1019" width="12.775" style="60"/>
    <col min="1020" max="1020" width="29.775" style="60" customWidth="1"/>
    <col min="1021" max="1021" width="17" style="60" customWidth="1"/>
    <col min="1022" max="1022" width="37" style="60" customWidth="1"/>
    <col min="1023" max="1023" width="17.3333333333333" style="60" customWidth="1"/>
    <col min="1024" max="1273" width="9" style="60" customWidth="1"/>
    <col min="1274" max="1274" width="29.6666666666667" style="60" customWidth="1"/>
    <col min="1275" max="1275" width="12.775" style="60"/>
    <col min="1276" max="1276" width="29.775" style="60" customWidth="1"/>
    <col min="1277" max="1277" width="17" style="60" customWidth="1"/>
    <col min="1278" max="1278" width="37" style="60" customWidth="1"/>
    <col min="1279" max="1279" width="17.3333333333333" style="60" customWidth="1"/>
    <col min="1280" max="1529" width="9" style="60" customWidth="1"/>
    <col min="1530" max="1530" width="29.6666666666667" style="60" customWidth="1"/>
    <col min="1531" max="1531" width="12.775" style="60"/>
    <col min="1532" max="1532" width="29.775" style="60" customWidth="1"/>
    <col min="1533" max="1533" width="17" style="60" customWidth="1"/>
    <col min="1534" max="1534" width="37" style="60" customWidth="1"/>
    <col min="1535" max="1535" width="17.3333333333333" style="60" customWidth="1"/>
    <col min="1536" max="1785" width="9" style="60" customWidth="1"/>
    <col min="1786" max="1786" width="29.6666666666667" style="60" customWidth="1"/>
    <col min="1787" max="1787" width="12.775" style="60"/>
    <col min="1788" max="1788" width="29.775" style="60" customWidth="1"/>
    <col min="1789" max="1789" width="17" style="60" customWidth="1"/>
    <col min="1790" max="1790" width="37" style="60" customWidth="1"/>
    <col min="1791" max="1791" width="17.3333333333333" style="60" customWidth="1"/>
    <col min="1792" max="2041" width="9" style="60" customWidth="1"/>
    <col min="2042" max="2042" width="29.6666666666667" style="60" customWidth="1"/>
    <col min="2043" max="2043" width="12.775" style="60"/>
    <col min="2044" max="2044" width="29.775" style="60" customWidth="1"/>
    <col min="2045" max="2045" width="17" style="60" customWidth="1"/>
    <col min="2046" max="2046" width="37" style="60" customWidth="1"/>
    <col min="2047" max="2047" width="17.3333333333333" style="60" customWidth="1"/>
    <col min="2048" max="2297" width="9" style="60" customWidth="1"/>
    <col min="2298" max="2298" width="29.6666666666667" style="60" customWidth="1"/>
    <col min="2299" max="2299" width="12.775" style="60"/>
    <col min="2300" max="2300" width="29.775" style="60" customWidth="1"/>
    <col min="2301" max="2301" width="17" style="60" customWidth="1"/>
    <col min="2302" max="2302" width="37" style="60" customWidth="1"/>
    <col min="2303" max="2303" width="17.3333333333333" style="60" customWidth="1"/>
    <col min="2304" max="2553" width="9" style="60" customWidth="1"/>
    <col min="2554" max="2554" width="29.6666666666667" style="60" customWidth="1"/>
    <col min="2555" max="2555" width="12.775" style="60"/>
    <col min="2556" max="2556" width="29.775" style="60" customWidth="1"/>
    <col min="2557" max="2557" width="17" style="60" customWidth="1"/>
    <col min="2558" max="2558" width="37" style="60" customWidth="1"/>
    <col min="2559" max="2559" width="17.3333333333333" style="60" customWidth="1"/>
    <col min="2560" max="2809" width="9" style="60" customWidth="1"/>
    <col min="2810" max="2810" width="29.6666666666667" style="60" customWidth="1"/>
    <col min="2811" max="2811" width="12.775" style="60"/>
    <col min="2812" max="2812" width="29.775" style="60" customWidth="1"/>
    <col min="2813" max="2813" width="17" style="60" customWidth="1"/>
    <col min="2814" max="2814" width="37" style="60" customWidth="1"/>
    <col min="2815" max="2815" width="17.3333333333333" style="60" customWidth="1"/>
    <col min="2816" max="3065" width="9" style="60" customWidth="1"/>
    <col min="3066" max="3066" width="29.6666666666667" style="60" customWidth="1"/>
    <col min="3067" max="3067" width="12.775" style="60"/>
    <col min="3068" max="3068" width="29.775" style="60" customWidth="1"/>
    <col min="3069" max="3069" width="17" style="60" customWidth="1"/>
    <col min="3070" max="3070" width="37" style="60" customWidth="1"/>
    <col min="3071" max="3071" width="17.3333333333333" style="60" customWidth="1"/>
    <col min="3072" max="3321" width="9" style="60" customWidth="1"/>
    <col min="3322" max="3322" width="29.6666666666667" style="60" customWidth="1"/>
    <col min="3323" max="3323" width="12.775" style="60"/>
    <col min="3324" max="3324" width="29.775" style="60" customWidth="1"/>
    <col min="3325" max="3325" width="17" style="60" customWidth="1"/>
    <col min="3326" max="3326" width="37" style="60" customWidth="1"/>
    <col min="3327" max="3327" width="17.3333333333333" style="60" customWidth="1"/>
    <col min="3328" max="3577" width="9" style="60" customWidth="1"/>
    <col min="3578" max="3578" width="29.6666666666667" style="60" customWidth="1"/>
    <col min="3579" max="3579" width="12.775" style="60"/>
    <col min="3580" max="3580" width="29.775" style="60" customWidth="1"/>
    <col min="3581" max="3581" width="17" style="60" customWidth="1"/>
    <col min="3582" max="3582" width="37" style="60" customWidth="1"/>
    <col min="3583" max="3583" width="17.3333333333333" style="60" customWidth="1"/>
    <col min="3584" max="3833" width="9" style="60" customWidth="1"/>
    <col min="3834" max="3834" width="29.6666666666667" style="60" customWidth="1"/>
    <col min="3835" max="3835" width="12.775" style="60"/>
    <col min="3836" max="3836" width="29.775" style="60" customWidth="1"/>
    <col min="3837" max="3837" width="17" style="60" customWidth="1"/>
    <col min="3838" max="3838" width="37" style="60" customWidth="1"/>
    <col min="3839" max="3839" width="17.3333333333333" style="60" customWidth="1"/>
    <col min="3840" max="4089" width="9" style="60" customWidth="1"/>
    <col min="4090" max="4090" width="29.6666666666667" style="60" customWidth="1"/>
    <col min="4091" max="4091" width="12.775" style="60"/>
    <col min="4092" max="4092" width="29.775" style="60" customWidth="1"/>
    <col min="4093" max="4093" width="17" style="60" customWidth="1"/>
    <col min="4094" max="4094" width="37" style="60" customWidth="1"/>
    <col min="4095" max="4095" width="17.3333333333333" style="60" customWidth="1"/>
    <col min="4096" max="4345" width="9" style="60" customWidth="1"/>
    <col min="4346" max="4346" width="29.6666666666667" style="60" customWidth="1"/>
    <col min="4347" max="4347" width="12.775" style="60"/>
    <col min="4348" max="4348" width="29.775" style="60" customWidth="1"/>
    <col min="4349" max="4349" width="17" style="60" customWidth="1"/>
    <col min="4350" max="4350" width="37" style="60" customWidth="1"/>
    <col min="4351" max="4351" width="17.3333333333333" style="60" customWidth="1"/>
    <col min="4352" max="4601" width="9" style="60" customWidth="1"/>
    <col min="4602" max="4602" width="29.6666666666667" style="60" customWidth="1"/>
    <col min="4603" max="4603" width="12.775" style="60"/>
    <col min="4604" max="4604" width="29.775" style="60" customWidth="1"/>
    <col min="4605" max="4605" width="17" style="60" customWidth="1"/>
    <col min="4606" max="4606" width="37" style="60" customWidth="1"/>
    <col min="4607" max="4607" width="17.3333333333333" style="60" customWidth="1"/>
    <col min="4608" max="4857" width="9" style="60" customWidth="1"/>
    <col min="4858" max="4858" width="29.6666666666667" style="60" customWidth="1"/>
    <col min="4859" max="4859" width="12.775" style="60"/>
    <col min="4860" max="4860" width="29.775" style="60" customWidth="1"/>
    <col min="4861" max="4861" width="17" style="60" customWidth="1"/>
    <col min="4862" max="4862" width="37" style="60" customWidth="1"/>
    <col min="4863" max="4863" width="17.3333333333333" style="60" customWidth="1"/>
    <col min="4864" max="5113" width="9" style="60" customWidth="1"/>
    <col min="5114" max="5114" width="29.6666666666667" style="60" customWidth="1"/>
    <col min="5115" max="5115" width="12.775" style="60"/>
    <col min="5116" max="5116" width="29.775" style="60" customWidth="1"/>
    <col min="5117" max="5117" width="17" style="60" customWidth="1"/>
    <col min="5118" max="5118" width="37" style="60" customWidth="1"/>
    <col min="5119" max="5119" width="17.3333333333333" style="60" customWidth="1"/>
    <col min="5120" max="5369" width="9" style="60" customWidth="1"/>
    <col min="5370" max="5370" width="29.6666666666667" style="60" customWidth="1"/>
    <col min="5371" max="5371" width="12.775" style="60"/>
    <col min="5372" max="5372" width="29.775" style="60" customWidth="1"/>
    <col min="5373" max="5373" width="17" style="60" customWidth="1"/>
    <col min="5374" max="5374" width="37" style="60" customWidth="1"/>
    <col min="5375" max="5375" width="17.3333333333333" style="60" customWidth="1"/>
    <col min="5376" max="5625" width="9" style="60" customWidth="1"/>
    <col min="5626" max="5626" width="29.6666666666667" style="60" customWidth="1"/>
    <col min="5627" max="5627" width="12.775" style="60"/>
    <col min="5628" max="5628" width="29.775" style="60" customWidth="1"/>
    <col min="5629" max="5629" width="17" style="60" customWidth="1"/>
    <col min="5630" max="5630" width="37" style="60" customWidth="1"/>
    <col min="5631" max="5631" width="17.3333333333333" style="60" customWidth="1"/>
    <col min="5632" max="5881" width="9" style="60" customWidth="1"/>
    <col min="5882" max="5882" width="29.6666666666667" style="60" customWidth="1"/>
    <col min="5883" max="5883" width="12.775" style="60"/>
    <col min="5884" max="5884" width="29.775" style="60" customWidth="1"/>
    <col min="5885" max="5885" width="17" style="60" customWidth="1"/>
    <col min="5886" max="5886" width="37" style="60" customWidth="1"/>
    <col min="5887" max="5887" width="17.3333333333333" style="60" customWidth="1"/>
    <col min="5888" max="6137" width="9" style="60" customWidth="1"/>
    <col min="6138" max="6138" width="29.6666666666667" style="60" customWidth="1"/>
    <col min="6139" max="6139" width="12.775" style="60"/>
    <col min="6140" max="6140" width="29.775" style="60" customWidth="1"/>
    <col min="6141" max="6141" width="17" style="60" customWidth="1"/>
    <col min="6142" max="6142" width="37" style="60" customWidth="1"/>
    <col min="6143" max="6143" width="17.3333333333333" style="60" customWidth="1"/>
    <col min="6144" max="6393" width="9" style="60" customWidth="1"/>
    <col min="6394" max="6394" width="29.6666666666667" style="60" customWidth="1"/>
    <col min="6395" max="6395" width="12.775" style="60"/>
    <col min="6396" max="6396" width="29.775" style="60" customWidth="1"/>
    <col min="6397" max="6397" width="17" style="60" customWidth="1"/>
    <col min="6398" max="6398" width="37" style="60" customWidth="1"/>
    <col min="6399" max="6399" width="17.3333333333333" style="60" customWidth="1"/>
    <col min="6400" max="6649" width="9" style="60" customWidth="1"/>
    <col min="6650" max="6650" width="29.6666666666667" style="60" customWidth="1"/>
    <col min="6651" max="6651" width="12.775" style="60"/>
    <col min="6652" max="6652" width="29.775" style="60" customWidth="1"/>
    <col min="6653" max="6653" width="17" style="60" customWidth="1"/>
    <col min="6654" max="6654" width="37" style="60" customWidth="1"/>
    <col min="6655" max="6655" width="17.3333333333333" style="60" customWidth="1"/>
    <col min="6656" max="6905" width="9" style="60" customWidth="1"/>
    <col min="6906" max="6906" width="29.6666666666667" style="60" customWidth="1"/>
    <col min="6907" max="6907" width="12.775" style="60"/>
    <col min="6908" max="6908" width="29.775" style="60" customWidth="1"/>
    <col min="6909" max="6909" width="17" style="60" customWidth="1"/>
    <col min="6910" max="6910" width="37" style="60" customWidth="1"/>
    <col min="6911" max="6911" width="17.3333333333333" style="60" customWidth="1"/>
    <col min="6912" max="7161" width="9" style="60" customWidth="1"/>
    <col min="7162" max="7162" width="29.6666666666667" style="60" customWidth="1"/>
    <col min="7163" max="7163" width="12.775" style="60"/>
    <col min="7164" max="7164" width="29.775" style="60" customWidth="1"/>
    <col min="7165" max="7165" width="17" style="60" customWidth="1"/>
    <col min="7166" max="7166" width="37" style="60" customWidth="1"/>
    <col min="7167" max="7167" width="17.3333333333333" style="60" customWidth="1"/>
    <col min="7168" max="7417" width="9" style="60" customWidth="1"/>
    <col min="7418" max="7418" width="29.6666666666667" style="60" customWidth="1"/>
    <col min="7419" max="7419" width="12.775" style="60"/>
    <col min="7420" max="7420" width="29.775" style="60" customWidth="1"/>
    <col min="7421" max="7421" width="17" style="60" customWidth="1"/>
    <col min="7422" max="7422" width="37" style="60" customWidth="1"/>
    <col min="7423" max="7423" width="17.3333333333333" style="60" customWidth="1"/>
    <col min="7424" max="7673" width="9" style="60" customWidth="1"/>
    <col min="7674" max="7674" width="29.6666666666667" style="60" customWidth="1"/>
    <col min="7675" max="7675" width="12.775" style="60"/>
    <col min="7676" max="7676" width="29.775" style="60" customWidth="1"/>
    <col min="7677" max="7677" width="17" style="60" customWidth="1"/>
    <col min="7678" max="7678" width="37" style="60" customWidth="1"/>
    <col min="7679" max="7679" width="17.3333333333333" style="60" customWidth="1"/>
    <col min="7680" max="7929" width="9" style="60" customWidth="1"/>
    <col min="7930" max="7930" width="29.6666666666667" style="60" customWidth="1"/>
    <col min="7931" max="7931" width="12.775" style="60"/>
    <col min="7932" max="7932" width="29.775" style="60" customWidth="1"/>
    <col min="7933" max="7933" width="17" style="60" customWidth="1"/>
    <col min="7934" max="7934" width="37" style="60" customWidth="1"/>
    <col min="7935" max="7935" width="17.3333333333333" style="60" customWidth="1"/>
    <col min="7936" max="8185" width="9" style="60" customWidth="1"/>
    <col min="8186" max="8186" width="29.6666666666667" style="60" customWidth="1"/>
    <col min="8187" max="8187" width="12.775" style="60"/>
    <col min="8188" max="8188" width="29.775" style="60" customWidth="1"/>
    <col min="8189" max="8189" width="17" style="60" customWidth="1"/>
    <col min="8190" max="8190" width="37" style="60" customWidth="1"/>
    <col min="8191" max="8191" width="17.3333333333333" style="60" customWidth="1"/>
    <col min="8192" max="8441" width="9" style="60" customWidth="1"/>
    <col min="8442" max="8442" width="29.6666666666667" style="60" customWidth="1"/>
    <col min="8443" max="8443" width="12.775" style="60"/>
    <col min="8444" max="8444" width="29.775" style="60" customWidth="1"/>
    <col min="8445" max="8445" width="17" style="60" customWidth="1"/>
    <col min="8446" max="8446" width="37" style="60" customWidth="1"/>
    <col min="8447" max="8447" width="17.3333333333333" style="60" customWidth="1"/>
    <col min="8448" max="8697" width="9" style="60" customWidth="1"/>
    <col min="8698" max="8698" width="29.6666666666667" style="60" customWidth="1"/>
    <col min="8699" max="8699" width="12.775" style="60"/>
    <col min="8700" max="8700" width="29.775" style="60" customWidth="1"/>
    <col min="8701" max="8701" width="17" style="60" customWidth="1"/>
    <col min="8702" max="8702" width="37" style="60" customWidth="1"/>
    <col min="8703" max="8703" width="17.3333333333333" style="60" customWidth="1"/>
    <col min="8704" max="8953" width="9" style="60" customWidth="1"/>
    <col min="8954" max="8954" width="29.6666666666667" style="60" customWidth="1"/>
    <col min="8955" max="8955" width="12.775" style="60"/>
    <col min="8956" max="8956" width="29.775" style="60" customWidth="1"/>
    <col min="8957" max="8957" width="17" style="60" customWidth="1"/>
    <col min="8958" max="8958" width="37" style="60" customWidth="1"/>
    <col min="8959" max="8959" width="17.3333333333333" style="60" customWidth="1"/>
    <col min="8960" max="9209" width="9" style="60" customWidth="1"/>
    <col min="9210" max="9210" width="29.6666666666667" style="60" customWidth="1"/>
    <col min="9211" max="9211" width="12.775" style="60"/>
    <col min="9212" max="9212" width="29.775" style="60" customWidth="1"/>
    <col min="9213" max="9213" width="17" style="60" customWidth="1"/>
    <col min="9214" max="9214" width="37" style="60" customWidth="1"/>
    <col min="9215" max="9215" width="17.3333333333333" style="60" customWidth="1"/>
    <col min="9216" max="9465" width="9" style="60" customWidth="1"/>
    <col min="9466" max="9466" width="29.6666666666667" style="60" customWidth="1"/>
    <col min="9467" max="9467" width="12.775" style="60"/>
    <col min="9468" max="9468" width="29.775" style="60" customWidth="1"/>
    <col min="9469" max="9469" width="17" style="60" customWidth="1"/>
    <col min="9470" max="9470" width="37" style="60" customWidth="1"/>
    <col min="9471" max="9471" width="17.3333333333333" style="60" customWidth="1"/>
    <col min="9472" max="9721" width="9" style="60" customWidth="1"/>
    <col min="9722" max="9722" width="29.6666666666667" style="60" customWidth="1"/>
    <col min="9723" max="9723" width="12.775" style="60"/>
    <col min="9724" max="9724" width="29.775" style="60" customWidth="1"/>
    <col min="9725" max="9725" width="17" style="60" customWidth="1"/>
    <col min="9726" max="9726" width="37" style="60" customWidth="1"/>
    <col min="9727" max="9727" width="17.3333333333333" style="60" customWidth="1"/>
    <col min="9728" max="9977" width="9" style="60" customWidth="1"/>
    <col min="9978" max="9978" width="29.6666666666667" style="60" customWidth="1"/>
    <col min="9979" max="9979" width="12.775" style="60"/>
    <col min="9980" max="9980" width="29.775" style="60" customWidth="1"/>
    <col min="9981" max="9981" width="17" style="60" customWidth="1"/>
    <col min="9982" max="9982" width="37" style="60" customWidth="1"/>
    <col min="9983" max="9983" width="17.3333333333333" style="60" customWidth="1"/>
    <col min="9984" max="10233" width="9" style="60" customWidth="1"/>
    <col min="10234" max="10234" width="29.6666666666667" style="60" customWidth="1"/>
    <col min="10235" max="10235" width="12.775" style="60"/>
    <col min="10236" max="10236" width="29.775" style="60" customWidth="1"/>
    <col min="10237" max="10237" width="17" style="60" customWidth="1"/>
    <col min="10238" max="10238" width="37" style="60" customWidth="1"/>
    <col min="10239" max="10239" width="17.3333333333333" style="60" customWidth="1"/>
    <col min="10240" max="10489" width="9" style="60" customWidth="1"/>
    <col min="10490" max="10490" width="29.6666666666667" style="60" customWidth="1"/>
    <col min="10491" max="10491" width="12.775" style="60"/>
    <col min="10492" max="10492" width="29.775" style="60" customWidth="1"/>
    <col min="10493" max="10493" width="17" style="60" customWidth="1"/>
    <col min="10494" max="10494" width="37" style="60" customWidth="1"/>
    <col min="10495" max="10495" width="17.3333333333333" style="60" customWidth="1"/>
    <col min="10496" max="10745" width="9" style="60" customWidth="1"/>
    <col min="10746" max="10746" width="29.6666666666667" style="60" customWidth="1"/>
    <col min="10747" max="10747" width="12.775" style="60"/>
    <col min="10748" max="10748" width="29.775" style="60" customWidth="1"/>
    <col min="10749" max="10749" width="17" style="60" customWidth="1"/>
    <col min="10750" max="10750" width="37" style="60" customWidth="1"/>
    <col min="10751" max="10751" width="17.3333333333333" style="60" customWidth="1"/>
    <col min="10752" max="11001" width="9" style="60" customWidth="1"/>
    <col min="11002" max="11002" width="29.6666666666667" style="60" customWidth="1"/>
    <col min="11003" max="11003" width="12.775" style="60"/>
    <col min="11004" max="11004" width="29.775" style="60" customWidth="1"/>
    <col min="11005" max="11005" width="17" style="60" customWidth="1"/>
    <col min="11006" max="11006" width="37" style="60" customWidth="1"/>
    <col min="11007" max="11007" width="17.3333333333333" style="60" customWidth="1"/>
    <col min="11008" max="11257" width="9" style="60" customWidth="1"/>
    <col min="11258" max="11258" width="29.6666666666667" style="60" customWidth="1"/>
    <col min="11259" max="11259" width="12.775" style="60"/>
    <col min="11260" max="11260" width="29.775" style="60" customWidth="1"/>
    <col min="11261" max="11261" width="17" style="60" customWidth="1"/>
    <col min="11262" max="11262" width="37" style="60" customWidth="1"/>
    <col min="11263" max="11263" width="17.3333333333333" style="60" customWidth="1"/>
    <col min="11264" max="11513" width="9" style="60" customWidth="1"/>
    <col min="11514" max="11514" width="29.6666666666667" style="60" customWidth="1"/>
    <col min="11515" max="11515" width="12.775" style="60"/>
    <col min="11516" max="11516" width="29.775" style="60" customWidth="1"/>
    <col min="11517" max="11517" width="17" style="60" customWidth="1"/>
    <col min="11518" max="11518" width="37" style="60" customWidth="1"/>
    <col min="11519" max="11519" width="17.3333333333333" style="60" customWidth="1"/>
    <col min="11520" max="11769" width="9" style="60" customWidth="1"/>
    <col min="11770" max="11770" width="29.6666666666667" style="60" customWidth="1"/>
    <col min="11771" max="11771" width="12.775" style="60"/>
    <col min="11772" max="11772" width="29.775" style="60" customWidth="1"/>
    <col min="11773" max="11773" width="17" style="60" customWidth="1"/>
    <col min="11774" max="11774" width="37" style="60" customWidth="1"/>
    <col min="11775" max="11775" width="17.3333333333333" style="60" customWidth="1"/>
    <col min="11776" max="12025" width="9" style="60" customWidth="1"/>
    <col min="12026" max="12026" width="29.6666666666667" style="60" customWidth="1"/>
    <col min="12027" max="12027" width="12.775" style="60"/>
    <col min="12028" max="12028" width="29.775" style="60" customWidth="1"/>
    <col min="12029" max="12029" width="17" style="60" customWidth="1"/>
    <col min="12030" max="12030" width="37" style="60" customWidth="1"/>
    <col min="12031" max="12031" width="17.3333333333333" style="60" customWidth="1"/>
    <col min="12032" max="12281" width="9" style="60" customWidth="1"/>
    <col min="12282" max="12282" width="29.6666666666667" style="60" customWidth="1"/>
    <col min="12283" max="12283" width="12.775" style="60"/>
    <col min="12284" max="12284" width="29.775" style="60" customWidth="1"/>
    <col min="12285" max="12285" width="17" style="60" customWidth="1"/>
    <col min="12286" max="12286" width="37" style="60" customWidth="1"/>
    <col min="12287" max="12287" width="17.3333333333333" style="60" customWidth="1"/>
    <col min="12288" max="12537" width="9" style="60" customWidth="1"/>
    <col min="12538" max="12538" width="29.6666666666667" style="60" customWidth="1"/>
    <col min="12539" max="12539" width="12.775" style="60"/>
    <col min="12540" max="12540" width="29.775" style="60" customWidth="1"/>
    <col min="12541" max="12541" width="17" style="60" customWidth="1"/>
    <col min="12542" max="12542" width="37" style="60" customWidth="1"/>
    <col min="12543" max="12543" width="17.3333333333333" style="60" customWidth="1"/>
    <col min="12544" max="12793" width="9" style="60" customWidth="1"/>
    <col min="12794" max="12794" width="29.6666666666667" style="60" customWidth="1"/>
    <col min="12795" max="12795" width="12.775" style="60"/>
    <col min="12796" max="12796" width="29.775" style="60" customWidth="1"/>
    <col min="12797" max="12797" width="17" style="60" customWidth="1"/>
    <col min="12798" max="12798" width="37" style="60" customWidth="1"/>
    <col min="12799" max="12799" width="17.3333333333333" style="60" customWidth="1"/>
    <col min="12800" max="13049" width="9" style="60" customWidth="1"/>
    <col min="13050" max="13050" width="29.6666666666667" style="60" customWidth="1"/>
    <col min="13051" max="13051" width="12.775" style="60"/>
    <col min="13052" max="13052" width="29.775" style="60" customWidth="1"/>
    <col min="13053" max="13053" width="17" style="60" customWidth="1"/>
    <col min="13054" max="13054" width="37" style="60" customWidth="1"/>
    <col min="13055" max="13055" width="17.3333333333333" style="60" customWidth="1"/>
    <col min="13056" max="13305" width="9" style="60" customWidth="1"/>
    <col min="13306" max="13306" width="29.6666666666667" style="60" customWidth="1"/>
    <col min="13307" max="13307" width="12.775" style="60"/>
    <col min="13308" max="13308" width="29.775" style="60" customWidth="1"/>
    <col min="13309" max="13309" width="17" style="60" customWidth="1"/>
    <col min="13310" max="13310" width="37" style="60" customWidth="1"/>
    <col min="13311" max="13311" width="17.3333333333333" style="60" customWidth="1"/>
    <col min="13312" max="13561" width="9" style="60" customWidth="1"/>
    <col min="13562" max="13562" width="29.6666666666667" style="60" customWidth="1"/>
    <col min="13563" max="13563" width="12.775" style="60"/>
    <col min="13564" max="13564" width="29.775" style="60" customWidth="1"/>
    <col min="13565" max="13565" width="17" style="60" customWidth="1"/>
    <col min="13566" max="13566" width="37" style="60" customWidth="1"/>
    <col min="13567" max="13567" width="17.3333333333333" style="60" customWidth="1"/>
    <col min="13568" max="13817" width="9" style="60" customWidth="1"/>
    <col min="13818" max="13818" width="29.6666666666667" style="60" customWidth="1"/>
    <col min="13819" max="13819" width="12.775" style="60"/>
    <col min="13820" max="13820" width="29.775" style="60" customWidth="1"/>
    <col min="13821" max="13821" width="17" style="60" customWidth="1"/>
    <col min="13822" max="13822" width="37" style="60" customWidth="1"/>
    <col min="13823" max="13823" width="17.3333333333333" style="60" customWidth="1"/>
    <col min="13824" max="14073" width="9" style="60" customWidth="1"/>
    <col min="14074" max="14074" width="29.6666666666667" style="60" customWidth="1"/>
    <col min="14075" max="14075" width="12.775" style="60"/>
    <col min="14076" max="14076" width="29.775" style="60" customWidth="1"/>
    <col min="14077" max="14077" width="17" style="60" customWidth="1"/>
    <col min="14078" max="14078" width="37" style="60" customWidth="1"/>
    <col min="14079" max="14079" width="17.3333333333333" style="60" customWidth="1"/>
    <col min="14080" max="14329" width="9" style="60" customWidth="1"/>
    <col min="14330" max="14330" width="29.6666666666667" style="60" customWidth="1"/>
    <col min="14331" max="14331" width="12.775" style="60"/>
    <col min="14332" max="14332" width="29.775" style="60" customWidth="1"/>
    <col min="14333" max="14333" width="17" style="60" customWidth="1"/>
    <col min="14334" max="14334" width="37" style="60" customWidth="1"/>
    <col min="14335" max="14335" width="17.3333333333333" style="60" customWidth="1"/>
    <col min="14336" max="14585" width="9" style="60" customWidth="1"/>
    <col min="14586" max="14586" width="29.6666666666667" style="60" customWidth="1"/>
    <col min="14587" max="14587" width="12.775" style="60"/>
    <col min="14588" max="14588" width="29.775" style="60" customWidth="1"/>
    <col min="14589" max="14589" width="17" style="60" customWidth="1"/>
    <col min="14590" max="14590" width="37" style="60" customWidth="1"/>
    <col min="14591" max="14591" width="17.3333333333333" style="60" customWidth="1"/>
    <col min="14592" max="14841" width="9" style="60" customWidth="1"/>
    <col min="14842" max="14842" width="29.6666666666667" style="60" customWidth="1"/>
    <col min="14843" max="14843" width="12.775" style="60"/>
    <col min="14844" max="14844" width="29.775" style="60" customWidth="1"/>
    <col min="14845" max="14845" width="17" style="60" customWidth="1"/>
    <col min="14846" max="14846" width="37" style="60" customWidth="1"/>
    <col min="14847" max="14847" width="17.3333333333333" style="60" customWidth="1"/>
    <col min="14848" max="15097" width="9" style="60" customWidth="1"/>
    <col min="15098" max="15098" width="29.6666666666667" style="60" customWidth="1"/>
    <col min="15099" max="15099" width="12.775" style="60"/>
    <col min="15100" max="15100" width="29.775" style="60" customWidth="1"/>
    <col min="15101" max="15101" width="17" style="60" customWidth="1"/>
    <col min="15102" max="15102" width="37" style="60" customWidth="1"/>
    <col min="15103" max="15103" width="17.3333333333333" style="60" customWidth="1"/>
    <col min="15104" max="15353" width="9" style="60" customWidth="1"/>
    <col min="15354" max="15354" width="29.6666666666667" style="60" customWidth="1"/>
    <col min="15355" max="15355" width="12.775" style="60"/>
    <col min="15356" max="15356" width="29.775" style="60" customWidth="1"/>
    <col min="15357" max="15357" width="17" style="60" customWidth="1"/>
    <col min="15358" max="15358" width="37" style="60" customWidth="1"/>
    <col min="15359" max="15359" width="17.3333333333333" style="60" customWidth="1"/>
    <col min="15360" max="15609" width="9" style="60" customWidth="1"/>
    <col min="15610" max="15610" width="29.6666666666667" style="60" customWidth="1"/>
    <col min="15611" max="15611" width="12.775" style="60"/>
    <col min="15612" max="15612" width="29.775" style="60" customWidth="1"/>
    <col min="15613" max="15613" width="17" style="60" customWidth="1"/>
    <col min="15614" max="15614" width="37" style="60" customWidth="1"/>
    <col min="15615" max="15615" width="17.3333333333333" style="60" customWidth="1"/>
    <col min="15616" max="15865" width="9" style="60" customWidth="1"/>
    <col min="15866" max="15866" width="29.6666666666667" style="60" customWidth="1"/>
    <col min="15867" max="15867" width="12.775" style="60"/>
    <col min="15868" max="15868" width="29.775" style="60" customWidth="1"/>
    <col min="15869" max="15869" width="17" style="60" customWidth="1"/>
    <col min="15870" max="15870" width="37" style="60" customWidth="1"/>
    <col min="15871" max="15871" width="17.3333333333333" style="60" customWidth="1"/>
    <col min="15872" max="16121" width="9" style="60" customWidth="1"/>
    <col min="16122" max="16122" width="29.6666666666667" style="60" customWidth="1"/>
    <col min="16123" max="16123" width="12.775" style="60"/>
    <col min="16124" max="16124" width="29.775" style="60" customWidth="1"/>
    <col min="16125" max="16125" width="17" style="60" customWidth="1"/>
    <col min="16126" max="16126" width="37" style="60" customWidth="1"/>
    <col min="16127" max="16127" width="17.3333333333333" style="60" customWidth="1"/>
    <col min="16128" max="16377" width="9" style="60" customWidth="1"/>
    <col min="16378" max="16378" width="29.6666666666667" style="60" customWidth="1"/>
    <col min="16379" max="16384" width="12.775" style="60"/>
  </cols>
  <sheetData>
    <row r="1" ht="18" spans="1:4">
      <c r="A1" s="64" t="s">
        <v>1787</v>
      </c>
      <c r="B1" s="64"/>
      <c r="C1" s="65"/>
      <c r="D1" s="66"/>
    </row>
    <row r="2" ht="30" customHeight="1" spans="1:4">
      <c r="A2" s="67" t="s">
        <v>1788</v>
      </c>
      <c r="B2" s="67"/>
      <c r="C2" s="67"/>
      <c r="D2" s="67"/>
    </row>
    <row r="3" s="58" customFormat="1" ht="21.9" customHeight="1" spans="1:4">
      <c r="A3" s="68"/>
      <c r="B3" s="69"/>
      <c r="C3" s="70"/>
      <c r="D3" s="71" t="s">
        <v>2</v>
      </c>
    </row>
    <row r="4" s="58" customFormat="1" ht="30" customHeight="1" spans="1:4">
      <c r="A4" s="72" t="s">
        <v>1771</v>
      </c>
      <c r="B4" s="72" t="s">
        <v>61</v>
      </c>
      <c r="C4" s="72" t="s">
        <v>30</v>
      </c>
      <c r="D4" s="73" t="s">
        <v>61</v>
      </c>
    </row>
    <row r="5" s="58" customFormat="1" ht="30" customHeight="1" spans="1:4">
      <c r="A5" s="72" t="s">
        <v>1789</v>
      </c>
      <c r="B5" s="74">
        <v>30000</v>
      </c>
      <c r="C5" s="72" t="s">
        <v>1654</v>
      </c>
      <c r="D5" s="74">
        <v>30000</v>
      </c>
    </row>
    <row r="6" s="58" customFormat="1" ht="30" customHeight="1" spans="1:4">
      <c r="A6" s="75" t="s">
        <v>68</v>
      </c>
      <c r="B6" s="74">
        <v>30000</v>
      </c>
      <c r="C6" s="76" t="s">
        <v>101</v>
      </c>
      <c r="D6" s="74">
        <v>30000</v>
      </c>
    </row>
    <row r="7" s="59" customFormat="1" ht="37.5" spans="1:4">
      <c r="A7" s="77" t="s">
        <v>1633</v>
      </c>
      <c r="B7" s="74"/>
      <c r="C7" s="78" t="s">
        <v>1641</v>
      </c>
      <c r="D7" s="74"/>
    </row>
    <row r="8" s="59" customFormat="1" ht="30" customHeight="1" spans="1:4">
      <c r="A8" s="77" t="s">
        <v>1634</v>
      </c>
      <c r="B8" s="74"/>
      <c r="C8" s="79" t="s">
        <v>1773</v>
      </c>
      <c r="D8" s="74"/>
    </row>
    <row r="9" s="59" customFormat="1" ht="30" customHeight="1" spans="1:4">
      <c r="A9" s="77" t="s">
        <v>1635</v>
      </c>
      <c r="B9" s="74"/>
      <c r="C9" s="79" t="s">
        <v>1774</v>
      </c>
      <c r="D9" s="74"/>
    </row>
    <row r="10" s="59" customFormat="1" ht="36" customHeight="1" spans="1:4">
      <c r="A10" s="77" t="s">
        <v>1636</v>
      </c>
      <c r="B10" s="74">
        <v>30000</v>
      </c>
      <c r="C10" s="79" t="s">
        <v>1775</v>
      </c>
      <c r="D10" s="74"/>
    </row>
    <row r="11" s="59" customFormat="1" ht="30" customHeight="1" spans="1:5">
      <c r="A11" s="80"/>
      <c r="B11" s="81"/>
      <c r="C11" s="78" t="s">
        <v>1642</v>
      </c>
      <c r="D11" s="74"/>
      <c r="E11" s="82"/>
    </row>
    <row r="12" s="59" customFormat="1" ht="30" customHeight="1" spans="1:5">
      <c r="A12" s="83"/>
      <c r="B12" s="81"/>
      <c r="C12" s="79" t="s">
        <v>1776</v>
      </c>
      <c r="D12" s="74"/>
      <c r="E12" s="82"/>
    </row>
    <row r="13" s="59" customFormat="1" ht="30" customHeight="1" spans="1:5">
      <c r="A13" s="84"/>
      <c r="B13" s="85"/>
      <c r="C13" s="79" t="s">
        <v>1777</v>
      </c>
      <c r="D13" s="74"/>
      <c r="E13" s="82"/>
    </row>
    <row r="14" s="59" customFormat="1" ht="36.9" customHeight="1" spans="1:5">
      <c r="A14" s="86"/>
      <c r="B14" s="87"/>
      <c r="C14" s="78" t="s">
        <v>1778</v>
      </c>
      <c r="D14" s="74"/>
      <c r="E14" s="82"/>
    </row>
    <row r="15" s="59" customFormat="1" ht="30" customHeight="1" spans="1:4">
      <c r="A15" s="80"/>
      <c r="B15" s="88"/>
      <c r="C15" s="79" t="s">
        <v>1779</v>
      </c>
      <c r="D15" s="74"/>
    </row>
    <row r="16" s="59" customFormat="1" ht="37.5" spans="1:4">
      <c r="A16" s="83"/>
      <c r="B16" s="81"/>
      <c r="C16" s="79" t="s">
        <v>1780</v>
      </c>
      <c r="D16" s="74"/>
    </row>
    <row r="17" s="59" customFormat="1" ht="37.5" spans="1:4">
      <c r="A17" s="83"/>
      <c r="B17" s="81"/>
      <c r="C17" s="78" t="s">
        <v>1644</v>
      </c>
      <c r="D17" s="74"/>
    </row>
    <row r="18" s="59" customFormat="1" ht="30" customHeight="1" spans="1:4">
      <c r="A18" s="83"/>
      <c r="B18" s="81"/>
      <c r="C18" s="79" t="s">
        <v>1781</v>
      </c>
      <c r="D18" s="74"/>
    </row>
    <row r="19" s="58" customFormat="1" ht="30" customHeight="1" spans="1:4">
      <c r="A19" s="89" t="s">
        <v>89</v>
      </c>
      <c r="B19" s="90"/>
      <c r="C19" s="89" t="s">
        <v>127</v>
      </c>
      <c r="D19" s="74">
        <v>30000</v>
      </c>
    </row>
    <row r="20" s="59" customFormat="1" ht="30" customHeight="1" spans="1:4">
      <c r="A20" s="77" t="s">
        <v>1782</v>
      </c>
      <c r="B20" s="74"/>
      <c r="C20" s="77" t="s">
        <v>1783</v>
      </c>
      <c r="D20" s="74">
        <v>30000</v>
      </c>
    </row>
    <row r="21" s="59" customFormat="1" ht="30" customHeight="1" spans="1:4">
      <c r="A21" s="77" t="s">
        <v>1784</v>
      </c>
      <c r="B21" s="74"/>
      <c r="C21" s="77" t="s">
        <v>1785</v>
      </c>
      <c r="D21" s="74"/>
    </row>
    <row r="22" ht="48.9" customHeight="1" spans="1:4">
      <c r="A22" s="91" t="s">
        <v>1786</v>
      </c>
      <c r="B22" s="91"/>
      <c r="C22" s="91"/>
      <c r="D22" s="91"/>
    </row>
    <row r="23" ht="22.2" customHeight="1"/>
    <row r="24" ht="22.2" customHeight="1"/>
  </sheetData>
  <mergeCells count="3">
    <mergeCell ref="A1:B1"/>
    <mergeCell ref="A2:D2"/>
    <mergeCell ref="A22:D22"/>
  </mergeCells>
  <printOptions horizontalCentered="1"/>
  <pageMargins left="1.00347222222222" right="1.00347222222222" top="1.37777777777778" bottom="1.14166666666667" header="0.590277777777778" footer="0.786805555555556"/>
  <pageSetup paperSize="9" scale="86" fitToHeight="0" orientation="portrait" blackAndWhite="1" errors="blank"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FF00"/>
    <pageSetUpPr fitToPage="1"/>
  </sheetPr>
  <dimension ref="A1:H41"/>
  <sheetViews>
    <sheetView showZeros="0" topLeftCell="A27" workbookViewId="0">
      <selection activeCell="L15" sqref="L15"/>
    </sheetView>
  </sheetViews>
  <sheetFormatPr defaultColWidth="9" defaultRowHeight="21.9" customHeight="1" outlineLevelCol="7"/>
  <cols>
    <col min="1" max="1" width="31.8833333333333" style="420" customWidth="1"/>
    <col min="2" max="2" width="15.3333333333333" style="420" hidden="1" customWidth="1"/>
    <col min="3" max="4" width="14.125" style="420" customWidth="1"/>
    <col min="5" max="5" width="14.125" style="420" hidden="1" customWidth="1"/>
    <col min="6" max="6" width="14.125" style="420" customWidth="1"/>
    <col min="7" max="8" width="13.625" style="420" customWidth="1"/>
    <col min="9" max="9" width="12.625" style="420"/>
    <col min="10" max="210" width="9" style="420"/>
    <col min="211" max="211" width="4.88333333333333" style="420" customWidth="1"/>
    <col min="212" max="212" width="30.6666666666667" style="420" customWidth="1"/>
    <col min="213" max="213" width="17" style="420" customWidth="1"/>
    <col min="214" max="214" width="13.4416666666667" style="420" customWidth="1"/>
    <col min="215" max="215" width="32.1083333333333" style="420" customWidth="1"/>
    <col min="216" max="216" width="15.4416666666667" style="420" customWidth="1"/>
    <col min="217" max="217" width="12.2166666666667" style="420" customWidth="1"/>
    <col min="218" max="466" width="9" style="420"/>
    <col min="467" max="467" width="4.88333333333333" style="420" customWidth="1"/>
    <col min="468" max="468" width="30.6666666666667" style="420" customWidth="1"/>
    <col min="469" max="469" width="17" style="420" customWidth="1"/>
    <col min="470" max="470" width="13.4416666666667" style="420" customWidth="1"/>
    <col min="471" max="471" width="32.1083333333333" style="420" customWidth="1"/>
    <col min="472" max="472" width="15.4416666666667" style="420" customWidth="1"/>
    <col min="473" max="473" width="12.2166666666667" style="420" customWidth="1"/>
    <col min="474" max="722" width="9" style="420"/>
    <col min="723" max="723" width="4.88333333333333" style="420" customWidth="1"/>
    <col min="724" max="724" width="30.6666666666667" style="420" customWidth="1"/>
    <col min="725" max="725" width="17" style="420" customWidth="1"/>
    <col min="726" max="726" width="13.4416666666667" style="420" customWidth="1"/>
    <col min="727" max="727" width="32.1083333333333" style="420" customWidth="1"/>
    <col min="728" max="728" width="15.4416666666667" style="420" customWidth="1"/>
    <col min="729" max="729" width="12.2166666666667" style="420" customWidth="1"/>
    <col min="730" max="978" width="9" style="420"/>
    <col min="979" max="979" width="4.88333333333333" style="420" customWidth="1"/>
    <col min="980" max="980" width="30.6666666666667" style="420" customWidth="1"/>
    <col min="981" max="981" width="17" style="420" customWidth="1"/>
    <col min="982" max="982" width="13.4416666666667" style="420" customWidth="1"/>
    <col min="983" max="983" width="32.1083333333333" style="420" customWidth="1"/>
    <col min="984" max="984" width="15.4416666666667" style="420" customWidth="1"/>
    <col min="985" max="985" width="12.2166666666667" style="420" customWidth="1"/>
    <col min="986" max="1234" width="9" style="420"/>
    <col min="1235" max="1235" width="4.88333333333333" style="420" customWidth="1"/>
    <col min="1236" max="1236" width="30.6666666666667" style="420" customWidth="1"/>
    <col min="1237" max="1237" width="17" style="420" customWidth="1"/>
    <col min="1238" max="1238" width="13.4416666666667" style="420" customWidth="1"/>
    <col min="1239" max="1239" width="32.1083333333333" style="420" customWidth="1"/>
    <col min="1240" max="1240" width="15.4416666666667" style="420" customWidth="1"/>
    <col min="1241" max="1241" width="12.2166666666667" style="420" customWidth="1"/>
    <col min="1242" max="1490" width="9" style="420"/>
    <col min="1491" max="1491" width="4.88333333333333" style="420" customWidth="1"/>
    <col min="1492" max="1492" width="30.6666666666667" style="420" customWidth="1"/>
    <col min="1493" max="1493" width="17" style="420" customWidth="1"/>
    <col min="1494" max="1494" width="13.4416666666667" style="420" customWidth="1"/>
    <col min="1495" max="1495" width="32.1083333333333" style="420" customWidth="1"/>
    <col min="1496" max="1496" width="15.4416666666667" style="420" customWidth="1"/>
    <col min="1497" max="1497" width="12.2166666666667" style="420" customWidth="1"/>
    <col min="1498" max="1746" width="9" style="420"/>
    <col min="1747" max="1747" width="4.88333333333333" style="420" customWidth="1"/>
    <col min="1748" max="1748" width="30.6666666666667" style="420" customWidth="1"/>
    <col min="1749" max="1749" width="17" style="420" customWidth="1"/>
    <col min="1750" max="1750" width="13.4416666666667" style="420" customWidth="1"/>
    <col min="1751" max="1751" width="32.1083333333333" style="420" customWidth="1"/>
    <col min="1752" max="1752" width="15.4416666666667" style="420" customWidth="1"/>
    <col min="1753" max="1753" width="12.2166666666667" style="420" customWidth="1"/>
    <col min="1754" max="2002" width="9" style="420"/>
    <col min="2003" max="2003" width="4.88333333333333" style="420" customWidth="1"/>
    <col min="2004" max="2004" width="30.6666666666667" style="420" customWidth="1"/>
    <col min="2005" max="2005" width="17" style="420" customWidth="1"/>
    <col min="2006" max="2006" width="13.4416666666667" style="420" customWidth="1"/>
    <col min="2007" max="2007" width="32.1083333333333" style="420" customWidth="1"/>
    <col min="2008" max="2008" width="15.4416666666667" style="420" customWidth="1"/>
    <col min="2009" max="2009" width="12.2166666666667" style="420" customWidth="1"/>
    <col min="2010" max="2258" width="9" style="420"/>
    <col min="2259" max="2259" width="4.88333333333333" style="420" customWidth="1"/>
    <col min="2260" max="2260" width="30.6666666666667" style="420" customWidth="1"/>
    <col min="2261" max="2261" width="17" style="420" customWidth="1"/>
    <col min="2262" max="2262" width="13.4416666666667" style="420" customWidth="1"/>
    <col min="2263" max="2263" width="32.1083333333333" style="420" customWidth="1"/>
    <col min="2264" max="2264" width="15.4416666666667" style="420" customWidth="1"/>
    <col min="2265" max="2265" width="12.2166666666667" style="420" customWidth="1"/>
    <col min="2266" max="2514" width="9" style="420"/>
    <col min="2515" max="2515" width="4.88333333333333" style="420" customWidth="1"/>
    <col min="2516" max="2516" width="30.6666666666667" style="420" customWidth="1"/>
    <col min="2517" max="2517" width="17" style="420" customWidth="1"/>
    <col min="2518" max="2518" width="13.4416666666667" style="420" customWidth="1"/>
    <col min="2519" max="2519" width="32.1083333333333" style="420" customWidth="1"/>
    <col min="2520" max="2520" width="15.4416666666667" style="420" customWidth="1"/>
    <col min="2521" max="2521" width="12.2166666666667" style="420" customWidth="1"/>
    <col min="2522" max="2770" width="9" style="420"/>
    <col min="2771" max="2771" width="4.88333333333333" style="420" customWidth="1"/>
    <col min="2772" max="2772" width="30.6666666666667" style="420" customWidth="1"/>
    <col min="2773" max="2773" width="17" style="420" customWidth="1"/>
    <col min="2774" max="2774" width="13.4416666666667" style="420" customWidth="1"/>
    <col min="2775" max="2775" width="32.1083333333333" style="420" customWidth="1"/>
    <col min="2776" max="2776" width="15.4416666666667" style="420" customWidth="1"/>
    <col min="2777" max="2777" width="12.2166666666667" style="420" customWidth="1"/>
    <col min="2778" max="3026" width="9" style="420"/>
    <col min="3027" max="3027" width="4.88333333333333" style="420" customWidth="1"/>
    <col min="3028" max="3028" width="30.6666666666667" style="420" customWidth="1"/>
    <col min="3029" max="3029" width="17" style="420" customWidth="1"/>
    <col min="3030" max="3030" width="13.4416666666667" style="420" customWidth="1"/>
    <col min="3031" max="3031" width="32.1083333333333" style="420" customWidth="1"/>
    <col min="3032" max="3032" width="15.4416666666667" style="420" customWidth="1"/>
    <col min="3033" max="3033" width="12.2166666666667" style="420" customWidth="1"/>
    <col min="3034" max="3282" width="9" style="420"/>
    <col min="3283" max="3283" width="4.88333333333333" style="420" customWidth="1"/>
    <col min="3284" max="3284" width="30.6666666666667" style="420" customWidth="1"/>
    <col min="3285" max="3285" width="17" style="420" customWidth="1"/>
    <col min="3286" max="3286" width="13.4416666666667" style="420" customWidth="1"/>
    <col min="3287" max="3287" width="32.1083333333333" style="420" customWidth="1"/>
    <col min="3288" max="3288" width="15.4416666666667" style="420" customWidth="1"/>
    <col min="3289" max="3289" width="12.2166666666667" style="420" customWidth="1"/>
    <col min="3290" max="3538" width="9" style="420"/>
    <col min="3539" max="3539" width="4.88333333333333" style="420" customWidth="1"/>
    <col min="3540" max="3540" width="30.6666666666667" style="420" customWidth="1"/>
    <col min="3541" max="3541" width="17" style="420" customWidth="1"/>
    <col min="3542" max="3542" width="13.4416666666667" style="420" customWidth="1"/>
    <col min="3543" max="3543" width="32.1083333333333" style="420" customWidth="1"/>
    <col min="3544" max="3544" width="15.4416666666667" style="420" customWidth="1"/>
    <col min="3545" max="3545" width="12.2166666666667" style="420" customWidth="1"/>
    <col min="3546" max="3794" width="9" style="420"/>
    <col min="3795" max="3795" width="4.88333333333333" style="420" customWidth="1"/>
    <col min="3796" max="3796" width="30.6666666666667" style="420" customWidth="1"/>
    <col min="3797" max="3797" width="17" style="420" customWidth="1"/>
    <col min="3798" max="3798" width="13.4416666666667" style="420" customWidth="1"/>
    <col min="3799" max="3799" width="32.1083333333333" style="420" customWidth="1"/>
    <col min="3800" max="3800" width="15.4416666666667" style="420" customWidth="1"/>
    <col min="3801" max="3801" width="12.2166666666667" style="420" customWidth="1"/>
    <col min="3802" max="4050" width="9" style="420"/>
    <col min="4051" max="4051" width="4.88333333333333" style="420" customWidth="1"/>
    <col min="4052" max="4052" width="30.6666666666667" style="420" customWidth="1"/>
    <col min="4053" max="4053" width="17" style="420" customWidth="1"/>
    <col min="4054" max="4054" width="13.4416666666667" style="420" customWidth="1"/>
    <col min="4055" max="4055" width="32.1083333333333" style="420" customWidth="1"/>
    <col min="4056" max="4056" width="15.4416666666667" style="420" customWidth="1"/>
    <col min="4057" max="4057" width="12.2166666666667" style="420" customWidth="1"/>
    <col min="4058" max="4306" width="9" style="420"/>
    <col min="4307" max="4307" width="4.88333333333333" style="420" customWidth="1"/>
    <col min="4308" max="4308" width="30.6666666666667" style="420" customWidth="1"/>
    <col min="4309" max="4309" width="17" style="420" customWidth="1"/>
    <col min="4310" max="4310" width="13.4416666666667" style="420" customWidth="1"/>
    <col min="4311" max="4311" width="32.1083333333333" style="420" customWidth="1"/>
    <col min="4312" max="4312" width="15.4416666666667" style="420" customWidth="1"/>
    <col min="4313" max="4313" width="12.2166666666667" style="420" customWidth="1"/>
    <col min="4314" max="4562" width="9" style="420"/>
    <col min="4563" max="4563" width="4.88333333333333" style="420" customWidth="1"/>
    <col min="4564" max="4564" width="30.6666666666667" style="420" customWidth="1"/>
    <col min="4565" max="4565" width="17" style="420" customWidth="1"/>
    <col min="4566" max="4566" width="13.4416666666667" style="420" customWidth="1"/>
    <col min="4567" max="4567" width="32.1083333333333" style="420" customWidth="1"/>
    <col min="4568" max="4568" width="15.4416666666667" style="420" customWidth="1"/>
    <col min="4569" max="4569" width="12.2166666666667" style="420" customWidth="1"/>
    <col min="4570" max="4818" width="9" style="420"/>
    <col min="4819" max="4819" width="4.88333333333333" style="420" customWidth="1"/>
    <col min="4820" max="4820" width="30.6666666666667" style="420" customWidth="1"/>
    <col min="4821" max="4821" width="17" style="420" customWidth="1"/>
    <col min="4822" max="4822" width="13.4416666666667" style="420" customWidth="1"/>
    <col min="4823" max="4823" width="32.1083333333333" style="420" customWidth="1"/>
    <col min="4824" max="4824" width="15.4416666666667" style="420" customWidth="1"/>
    <col min="4825" max="4825" width="12.2166666666667" style="420" customWidth="1"/>
    <col min="4826" max="5074" width="9" style="420"/>
    <col min="5075" max="5075" width="4.88333333333333" style="420" customWidth="1"/>
    <col min="5076" max="5076" width="30.6666666666667" style="420" customWidth="1"/>
    <col min="5077" max="5077" width="17" style="420" customWidth="1"/>
    <col min="5078" max="5078" width="13.4416666666667" style="420" customWidth="1"/>
    <col min="5079" max="5079" width="32.1083333333333" style="420" customWidth="1"/>
    <col min="5080" max="5080" width="15.4416666666667" style="420" customWidth="1"/>
    <col min="5081" max="5081" width="12.2166666666667" style="420" customWidth="1"/>
    <col min="5082" max="5330" width="9" style="420"/>
    <col min="5331" max="5331" width="4.88333333333333" style="420" customWidth="1"/>
    <col min="5332" max="5332" width="30.6666666666667" style="420" customWidth="1"/>
    <col min="5333" max="5333" width="17" style="420" customWidth="1"/>
    <col min="5334" max="5334" width="13.4416666666667" style="420" customWidth="1"/>
    <col min="5335" max="5335" width="32.1083333333333" style="420" customWidth="1"/>
    <col min="5336" max="5336" width="15.4416666666667" style="420" customWidth="1"/>
    <col min="5337" max="5337" width="12.2166666666667" style="420" customWidth="1"/>
    <col min="5338" max="5586" width="9" style="420"/>
    <col min="5587" max="5587" width="4.88333333333333" style="420" customWidth="1"/>
    <col min="5588" max="5588" width="30.6666666666667" style="420" customWidth="1"/>
    <col min="5589" max="5589" width="17" style="420" customWidth="1"/>
    <col min="5590" max="5590" width="13.4416666666667" style="420" customWidth="1"/>
    <col min="5591" max="5591" width="32.1083333333333" style="420" customWidth="1"/>
    <col min="5592" max="5592" width="15.4416666666667" style="420" customWidth="1"/>
    <col min="5593" max="5593" width="12.2166666666667" style="420" customWidth="1"/>
    <col min="5594" max="5842" width="9" style="420"/>
    <col min="5843" max="5843" width="4.88333333333333" style="420" customWidth="1"/>
    <col min="5844" max="5844" width="30.6666666666667" style="420" customWidth="1"/>
    <col min="5845" max="5845" width="17" style="420" customWidth="1"/>
    <col min="5846" max="5846" width="13.4416666666667" style="420" customWidth="1"/>
    <col min="5847" max="5847" width="32.1083333333333" style="420" customWidth="1"/>
    <col min="5848" max="5848" width="15.4416666666667" style="420" customWidth="1"/>
    <col min="5849" max="5849" width="12.2166666666667" style="420" customWidth="1"/>
    <col min="5850" max="6098" width="9" style="420"/>
    <col min="6099" max="6099" width="4.88333333333333" style="420" customWidth="1"/>
    <col min="6100" max="6100" width="30.6666666666667" style="420" customWidth="1"/>
    <col min="6101" max="6101" width="17" style="420" customWidth="1"/>
    <col min="6102" max="6102" width="13.4416666666667" style="420" customWidth="1"/>
    <col min="6103" max="6103" width="32.1083333333333" style="420" customWidth="1"/>
    <col min="6104" max="6104" width="15.4416666666667" style="420" customWidth="1"/>
    <col min="6105" max="6105" width="12.2166666666667" style="420" customWidth="1"/>
    <col min="6106" max="6354" width="9" style="420"/>
    <col min="6355" max="6355" width="4.88333333333333" style="420" customWidth="1"/>
    <col min="6356" max="6356" width="30.6666666666667" style="420" customWidth="1"/>
    <col min="6357" max="6357" width="17" style="420" customWidth="1"/>
    <col min="6358" max="6358" width="13.4416666666667" style="420" customWidth="1"/>
    <col min="6359" max="6359" width="32.1083333333333" style="420" customWidth="1"/>
    <col min="6360" max="6360" width="15.4416666666667" style="420" customWidth="1"/>
    <col min="6361" max="6361" width="12.2166666666667" style="420" customWidth="1"/>
    <col min="6362" max="6610" width="9" style="420"/>
    <col min="6611" max="6611" width="4.88333333333333" style="420" customWidth="1"/>
    <col min="6612" max="6612" width="30.6666666666667" style="420" customWidth="1"/>
    <col min="6613" max="6613" width="17" style="420" customWidth="1"/>
    <col min="6614" max="6614" width="13.4416666666667" style="420" customWidth="1"/>
    <col min="6615" max="6615" width="32.1083333333333" style="420" customWidth="1"/>
    <col min="6616" max="6616" width="15.4416666666667" style="420" customWidth="1"/>
    <col min="6617" max="6617" width="12.2166666666667" style="420" customWidth="1"/>
    <col min="6618" max="6866" width="9" style="420"/>
    <col min="6867" max="6867" width="4.88333333333333" style="420" customWidth="1"/>
    <col min="6868" max="6868" width="30.6666666666667" style="420" customWidth="1"/>
    <col min="6869" max="6869" width="17" style="420" customWidth="1"/>
    <col min="6870" max="6870" width="13.4416666666667" style="420" customWidth="1"/>
    <col min="6871" max="6871" width="32.1083333333333" style="420" customWidth="1"/>
    <col min="6872" max="6872" width="15.4416666666667" style="420" customWidth="1"/>
    <col min="6873" max="6873" width="12.2166666666667" style="420" customWidth="1"/>
    <col min="6874" max="7122" width="9" style="420"/>
    <col min="7123" max="7123" width="4.88333333333333" style="420" customWidth="1"/>
    <col min="7124" max="7124" width="30.6666666666667" style="420" customWidth="1"/>
    <col min="7125" max="7125" width="17" style="420" customWidth="1"/>
    <col min="7126" max="7126" width="13.4416666666667" style="420" customWidth="1"/>
    <col min="7127" max="7127" width="32.1083333333333" style="420" customWidth="1"/>
    <col min="7128" max="7128" width="15.4416666666667" style="420" customWidth="1"/>
    <col min="7129" max="7129" width="12.2166666666667" style="420" customWidth="1"/>
    <col min="7130" max="7378" width="9" style="420"/>
    <col min="7379" max="7379" width="4.88333333333333" style="420" customWidth="1"/>
    <col min="7380" max="7380" width="30.6666666666667" style="420" customWidth="1"/>
    <col min="7381" max="7381" width="17" style="420" customWidth="1"/>
    <col min="7382" max="7382" width="13.4416666666667" style="420" customWidth="1"/>
    <col min="7383" max="7383" width="32.1083333333333" style="420" customWidth="1"/>
    <col min="7384" max="7384" width="15.4416666666667" style="420" customWidth="1"/>
    <col min="7385" max="7385" width="12.2166666666667" style="420" customWidth="1"/>
    <col min="7386" max="7634" width="9" style="420"/>
    <col min="7635" max="7635" width="4.88333333333333" style="420" customWidth="1"/>
    <col min="7636" max="7636" width="30.6666666666667" style="420" customWidth="1"/>
    <col min="7637" max="7637" width="17" style="420" customWidth="1"/>
    <col min="7638" max="7638" width="13.4416666666667" style="420" customWidth="1"/>
    <col min="7639" max="7639" width="32.1083333333333" style="420" customWidth="1"/>
    <col min="7640" max="7640" width="15.4416666666667" style="420" customWidth="1"/>
    <col min="7641" max="7641" width="12.2166666666667" style="420" customWidth="1"/>
    <col min="7642" max="7890" width="9" style="420"/>
    <col min="7891" max="7891" width="4.88333333333333" style="420" customWidth="1"/>
    <col min="7892" max="7892" width="30.6666666666667" style="420" customWidth="1"/>
    <col min="7893" max="7893" width="17" style="420" customWidth="1"/>
    <col min="7894" max="7894" width="13.4416666666667" style="420" customWidth="1"/>
    <col min="7895" max="7895" width="32.1083333333333" style="420" customWidth="1"/>
    <col min="7896" max="7896" width="15.4416666666667" style="420" customWidth="1"/>
    <col min="7897" max="7897" width="12.2166666666667" style="420" customWidth="1"/>
    <col min="7898" max="8146" width="9" style="420"/>
    <col min="8147" max="8147" width="4.88333333333333" style="420" customWidth="1"/>
    <col min="8148" max="8148" width="30.6666666666667" style="420" customWidth="1"/>
    <col min="8149" max="8149" width="17" style="420" customWidth="1"/>
    <col min="8150" max="8150" width="13.4416666666667" style="420" customWidth="1"/>
    <col min="8151" max="8151" width="32.1083333333333" style="420" customWidth="1"/>
    <col min="8152" max="8152" width="15.4416666666667" style="420" customWidth="1"/>
    <col min="8153" max="8153" width="12.2166666666667" style="420" customWidth="1"/>
    <col min="8154" max="8402" width="9" style="420"/>
    <col min="8403" max="8403" width="4.88333333333333" style="420" customWidth="1"/>
    <col min="8404" max="8404" width="30.6666666666667" style="420" customWidth="1"/>
    <col min="8405" max="8405" width="17" style="420" customWidth="1"/>
    <col min="8406" max="8406" width="13.4416666666667" style="420" customWidth="1"/>
    <col min="8407" max="8407" width="32.1083333333333" style="420" customWidth="1"/>
    <col min="8408" max="8408" width="15.4416666666667" style="420" customWidth="1"/>
    <col min="8409" max="8409" width="12.2166666666667" style="420" customWidth="1"/>
    <col min="8410" max="8658" width="9" style="420"/>
    <col min="8659" max="8659" width="4.88333333333333" style="420" customWidth="1"/>
    <col min="8660" max="8660" width="30.6666666666667" style="420" customWidth="1"/>
    <col min="8661" max="8661" width="17" style="420" customWidth="1"/>
    <col min="8662" max="8662" width="13.4416666666667" style="420" customWidth="1"/>
    <col min="8663" max="8663" width="32.1083333333333" style="420" customWidth="1"/>
    <col min="8664" max="8664" width="15.4416666666667" style="420" customWidth="1"/>
    <col min="8665" max="8665" width="12.2166666666667" style="420" customWidth="1"/>
    <col min="8666" max="8914" width="9" style="420"/>
    <col min="8915" max="8915" width="4.88333333333333" style="420" customWidth="1"/>
    <col min="8916" max="8916" width="30.6666666666667" style="420" customWidth="1"/>
    <col min="8917" max="8917" width="17" style="420" customWidth="1"/>
    <col min="8918" max="8918" width="13.4416666666667" style="420" customWidth="1"/>
    <col min="8919" max="8919" width="32.1083333333333" style="420" customWidth="1"/>
    <col min="8920" max="8920" width="15.4416666666667" style="420" customWidth="1"/>
    <col min="8921" max="8921" width="12.2166666666667" style="420" customWidth="1"/>
    <col min="8922" max="9170" width="9" style="420"/>
    <col min="9171" max="9171" width="4.88333333333333" style="420" customWidth="1"/>
    <col min="9172" max="9172" width="30.6666666666667" style="420" customWidth="1"/>
    <col min="9173" max="9173" width="17" style="420" customWidth="1"/>
    <col min="9174" max="9174" width="13.4416666666667" style="420" customWidth="1"/>
    <col min="9175" max="9175" width="32.1083333333333" style="420" customWidth="1"/>
    <col min="9176" max="9176" width="15.4416666666667" style="420" customWidth="1"/>
    <col min="9177" max="9177" width="12.2166666666667" style="420" customWidth="1"/>
    <col min="9178" max="9426" width="9" style="420"/>
    <col min="9427" max="9427" width="4.88333333333333" style="420" customWidth="1"/>
    <col min="9428" max="9428" width="30.6666666666667" style="420" customWidth="1"/>
    <col min="9429" max="9429" width="17" style="420" customWidth="1"/>
    <col min="9430" max="9430" width="13.4416666666667" style="420" customWidth="1"/>
    <col min="9431" max="9431" width="32.1083333333333" style="420" customWidth="1"/>
    <col min="9432" max="9432" width="15.4416666666667" style="420" customWidth="1"/>
    <col min="9433" max="9433" width="12.2166666666667" style="420" customWidth="1"/>
    <col min="9434" max="9682" width="9" style="420"/>
    <col min="9683" max="9683" width="4.88333333333333" style="420" customWidth="1"/>
    <col min="9684" max="9684" width="30.6666666666667" style="420" customWidth="1"/>
    <col min="9685" max="9685" width="17" style="420" customWidth="1"/>
    <col min="9686" max="9686" width="13.4416666666667" style="420" customWidth="1"/>
    <col min="9687" max="9687" width="32.1083333333333" style="420" customWidth="1"/>
    <col min="9688" max="9688" width="15.4416666666667" style="420" customWidth="1"/>
    <col min="9689" max="9689" width="12.2166666666667" style="420" customWidth="1"/>
    <col min="9690" max="9938" width="9" style="420"/>
    <col min="9939" max="9939" width="4.88333333333333" style="420" customWidth="1"/>
    <col min="9940" max="9940" width="30.6666666666667" style="420" customWidth="1"/>
    <col min="9941" max="9941" width="17" style="420" customWidth="1"/>
    <col min="9942" max="9942" width="13.4416666666667" style="420" customWidth="1"/>
    <col min="9943" max="9943" width="32.1083333333333" style="420" customWidth="1"/>
    <col min="9944" max="9944" width="15.4416666666667" style="420" customWidth="1"/>
    <col min="9945" max="9945" width="12.2166666666667" style="420" customWidth="1"/>
    <col min="9946" max="10194" width="9" style="420"/>
    <col min="10195" max="10195" width="4.88333333333333" style="420" customWidth="1"/>
    <col min="10196" max="10196" width="30.6666666666667" style="420" customWidth="1"/>
    <col min="10197" max="10197" width="17" style="420" customWidth="1"/>
    <col min="10198" max="10198" width="13.4416666666667" style="420" customWidth="1"/>
    <col min="10199" max="10199" width="32.1083333333333" style="420" customWidth="1"/>
    <col min="10200" max="10200" width="15.4416666666667" style="420" customWidth="1"/>
    <col min="10201" max="10201" width="12.2166666666667" style="420" customWidth="1"/>
    <col min="10202" max="10450" width="9" style="420"/>
    <col min="10451" max="10451" width="4.88333333333333" style="420" customWidth="1"/>
    <col min="10452" max="10452" width="30.6666666666667" style="420" customWidth="1"/>
    <col min="10453" max="10453" width="17" style="420" customWidth="1"/>
    <col min="10454" max="10454" width="13.4416666666667" style="420" customWidth="1"/>
    <col min="10455" max="10455" width="32.1083333333333" style="420" customWidth="1"/>
    <col min="10456" max="10456" width="15.4416666666667" style="420" customWidth="1"/>
    <col min="10457" max="10457" width="12.2166666666667" style="420" customWidth="1"/>
    <col min="10458" max="10706" width="9" style="420"/>
    <col min="10707" max="10707" width="4.88333333333333" style="420" customWidth="1"/>
    <col min="10708" max="10708" width="30.6666666666667" style="420" customWidth="1"/>
    <col min="10709" max="10709" width="17" style="420" customWidth="1"/>
    <col min="10710" max="10710" width="13.4416666666667" style="420" customWidth="1"/>
    <col min="10711" max="10711" width="32.1083333333333" style="420" customWidth="1"/>
    <col min="10712" max="10712" width="15.4416666666667" style="420" customWidth="1"/>
    <col min="10713" max="10713" width="12.2166666666667" style="420" customWidth="1"/>
    <col min="10714" max="10962" width="9" style="420"/>
    <col min="10963" max="10963" width="4.88333333333333" style="420" customWidth="1"/>
    <col min="10964" max="10964" width="30.6666666666667" style="420" customWidth="1"/>
    <col min="10965" max="10965" width="17" style="420" customWidth="1"/>
    <col min="10966" max="10966" width="13.4416666666667" style="420" customWidth="1"/>
    <col min="10967" max="10967" width="32.1083333333333" style="420" customWidth="1"/>
    <col min="10968" max="10968" width="15.4416666666667" style="420" customWidth="1"/>
    <col min="10969" max="10969" width="12.2166666666667" style="420" customWidth="1"/>
    <col min="10970" max="11218" width="9" style="420"/>
    <col min="11219" max="11219" width="4.88333333333333" style="420" customWidth="1"/>
    <col min="11220" max="11220" width="30.6666666666667" style="420" customWidth="1"/>
    <col min="11221" max="11221" width="17" style="420" customWidth="1"/>
    <col min="11222" max="11222" width="13.4416666666667" style="420" customWidth="1"/>
    <col min="11223" max="11223" width="32.1083333333333" style="420" customWidth="1"/>
    <col min="11224" max="11224" width="15.4416666666667" style="420" customWidth="1"/>
    <col min="11225" max="11225" width="12.2166666666667" style="420" customWidth="1"/>
    <col min="11226" max="11474" width="9" style="420"/>
    <col min="11475" max="11475" width="4.88333333333333" style="420" customWidth="1"/>
    <col min="11476" max="11476" width="30.6666666666667" style="420" customWidth="1"/>
    <col min="11477" max="11477" width="17" style="420" customWidth="1"/>
    <col min="11478" max="11478" width="13.4416666666667" style="420" customWidth="1"/>
    <col min="11479" max="11479" width="32.1083333333333" style="420" customWidth="1"/>
    <col min="11480" max="11480" width="15.4416666666667" style="420" customWidth="1"/>
    <col min="11481" max="11481" width="12.2166666666667" style="420" customWidth="1"/>
    <col min="11482" max="11730" width="9" style="420"/>
    <col min="11731" max="11731" width="4.88333333333333" style="420" customWidth="1"/>
    <col min="11732" max="11732" width="30.6666666666667" style="420" customWidth="1"/>
    <col min="11733" max="11733" width="17" style="420" customWidth="1"/>
    <col min="11734" max="11734" width="13.4416666666667" style="420" customWidth="1"/>
    <col min="11735" max="11735" width="32.1083333333333" style="420" customWidth="1"/>
    <col min="11736" max="11736" width="15.4416666666667" style="420" customWidth="1"/>
    <col min="11737" max="11737" width="12.2166666666667" style="420" customWidth="1"/>
    <col min="11738" max="11986" width="9" style="420"/>
    <col min="11987" max="11987" width="4.88333333333333" style="420" customWidth="1"/>
    <col min="11988" max="11988" width="30.6666666666667" style="420" customWidth="1"/>
    <col min="11989" max="11989" width="17" style="420" customWidth="1"/>
    <col min="11990" max="11990" width="13.4416666666667" style="420" customWidth="1"/>
    <col min="11991" max="11991" width="32.1083333333333" style="420" customWidth="1"/>
    <col min="11992" max="11992" width="15.4416666666667" style="420" customWidth="1"/>
    <col min="11993" max="11993" width="12.2166666666667" style="420" customWidth="1"/>
    <col min="11994" max="12242" width="9" style="420"/>
    <col min="12243" max="12243" width="4.88333333333333" style="420" customWidth="1"/>
    <col min="12244" max="12244" width="30.6666666666667" style="420" customWidth="1"/>
    <col min="12245" max="12245" width="17" style="420" customWidth="1"/>
    <col min="12246" max="12246" width="13.4416666666667" style="420" customWidth="1"/>
    <col min="12247" max="12247" width="32.1083333333333" style="420" customWidth="1"/>
    <col min="12248" max="12248" width="15.4416666666667" style="420" customWidth="1"/>
    <col min="12249" max="12249" width="12.2166666666667" style="420" customWidth="1"/>
    <col min="12250" max="12498" width="9" style="420"/>
    <col min="12499" max="12499" width="4.88333333333333" style="420" customWidth="1"/>
    <col min="12500" max="12500" width="30.6666666666667" style="420" customWidth="1"/>
    <col min="12501" max="12501" width="17" style="420" customWidth="1"/>
    <col min="12502" max="12502" width="13.4416666666667" style="420" customWidth="1"/>
    <col min="12503" max="12503" width="32.1083333333333" style="420" customWidth="1"/>
    <col min="12504" max="12504" width="15.4416666666667" style="420" customWidth="1"/>
    <col min="12505" max="12505" width="12.2166666666667" style="420" customWidth="1"/>
    <col min="12506" max="12754" width="9" style="420"/>
    <col min="12755" max="12755" width="4.88333333333333" style="420" customWidth="1"/>
    <col min="12756" max="12756" width="30.6666666666667" style="420" customWidth="1"/>
    <col min="12757" max="12757" width="17" style="420" customWidth="1"/>
    <col min="12758" max="12758" width="13.4416666666667" style="420" customWidth="1"/>
    <col min="12759" max="12759" width="32.1083333333333" style="420" customWidth="1"/>
    <col min="12760" max="12760" width="15.4416666666667" style="420" customWidth="1"/>
    <col min="12761" max="12761" width="12.2166666666667" style="420" customWidth="1"/>
    <col min="12762" max="13010" width="9" style="420"/>
    <col min="13011" max="13011" width="4.88333333333333" style="420" customWidth="1"/>
    <col min="13012" max="13012" width="30.6666666666667" style="420" customWidth="1"/>
    <col min="13013" max="13013" width="17" style="420" customWidth="1"/>
    <col min="13014" max="13014" width="13.4416666666667" style="420" customWidth="1"/>
    <col min="13015" max="13015" width="32.1083333333333" style="420" customWidth="1"/>
    <col min="13016" max="13016" width="15.4416666666667" style="420" customWidth="1"/>
    <col min="13017" max="13017" width="12.2166666666667" style="420" customWidth="1"/>
    <col min="13018" max="13266" width="9" style="420"/>
    <col min="13267" max="13267" width="4.88333333333333" style="420" customWidth="1"/>
    <col min="13268" max="13268" width="30.6666666666667" style="420" customWidth="1"/>
    <col min="13269" max="13269" width="17" style="420" customWidth="1"/>
    <col min="13270" max="13270" width="13.4416666666667" style="420" customWidth="1"/>
    <col min="13271" max="13271" width="32.1083333333333" style="420" customWidth="1"/>
    <col min="13272" max="13272" width="15.4416666666667" style="420" customWidth="1"/>
    <col min="13273" max="13273" width="12.2166666666667" style="420" customWidth="1"/>
    <col min="13274" max="13522" width="9" style="420"/>
    <col min="13523" max="13523" width="4.88333333333333" style="420" customWidth="1"/>
    <col min="13524" max="13524" width="30.6666666666667" style="420" customWidth="1"/>
    <col min="13525" max="13525" width="17" style="420" customWidth="1"/>
    <col min="13526" max="13526" width="13.4416666666667" style="420" customWidth="1"/>
    <col min="13527" max="13527" width="32.1083333333333" style="420" customWidth="1"/>
    <col min="13528" max="13528" width="15.4416666666667" style="420" customWidth="1"/>
    <col min="13529" max="13529" width="12.2166666666667" style="420" customWidth="1"/>
    <col min="13530" max="13778" width="9" style="420"/>
    <col min="13779" max="13779" width="4.88333333333333" style="420" customWidth="1"/>
    <col min="13780" max="13780" width="30.6666666666667" style="420" customWidth="1"/>
    <col min="13781" max="13781" width="17" style="420" customWidth="1"/>
    <col min="13782" max="13782" width="13.4416666666667" style="420" customWidth="1"/>
    <col min="13783" max="13783" width="32.1083333333333" style="420" customWidth="1"/>
    <col min="13784" max="13784" width="15.4416666666667" style="420" customWidth="1"/>
    <col min="13785" max="13785" width="12.2166666666667" style="420" customWidth="1"/>
    <col min="13786" max="14034" width="9" style="420"/>
    <col min="14035" max="14035" width="4.88333333333333" style="420" customWidth="1"/>
    <col min="14036" max="14036" width="30.6666666666667" style="420" customWidth="1"/>
    <col min="14037" max="14037" width="17" style="420" customWidth="1"/>
    <col min="14038" max="14038" width="13.4416666666667" style="420" customWidth="1"/>
    <col min="14039" max="14039" width="32.1083333333333" style="420" customWidth="1"/>
    <col min="14040" max="14040" width="15.4416666666667" style="420" customWidth="1"/>
    <col min="14041" max="14041" width="12.2166666666667" style="420" customWidth="1"/>
    <col min="14042" max="14290" width="9" style="420"/>
    <col min="14291" max="14291" width="4.88333333333333" style="420" customWidth="1"/>
    <col min="14292" max="14292" width="30.6666666666667" style="420" customWidth="1"/>
    <col min="14293" max="14293" width="17" style="420" customWidth="1"/>
    <col min="14294" max="14294" width="13.4416666666667" style="420" customWidth="1"/>
    <col min="14295" max="14295" width="32.1083333333333" style="420" customWidth="1"/>
    <col min="14296" max="14296" width="15.4416666666667" style="420" customWidth="1"/>
    <col min="14297" max="14297" width="12.2166666666667" style="420" customWidth="1"/>
    <col min="14298" max="14546" width="9" style="420"/>
    <col min="14547" max="14547" width="4.88333333333333" style="420" customWidth="1"/>
    <col min="14548" max="14548" width="30.6666666666667" style="420" customWidth="1"/>
    <col min="14549" max="14549" width="17" style="420" customWidth="1"/>
    <col min="14550" max="14550" width="13.4416666666667" style="420" customWidth="1"/>
    <col min="14551" max="14551" width="32.1083333333333" style="420" customWidth="1"/>
    <col min="14552" max="14552" width="15.4416666666667" style="420" customWidth="1"/>
    <col min="14553" max="14553" width="12.2166666666667" style="420" customWidth="1"/>
    <col min="14554" max="14802" width="9" style="420"/>
    <col min="14803" max="14803" width="4.88333333333333" style="420" customWidth="1"/>
    <col min="14804" max="14804" width="30.6666666666667" style="420" customWidth="1"/>
    <col min="14805" max="14805" width="17" style="420" customWidth="1"/>
    <col min="14806" max="14806" width="13.4416666666667" style="420" customWidth="1"/>
    <col min="14807" max="14807" width="32.1083333333333" style="420" customWidth="1"/>
    <col min="14808" max="14808" width="15.4416666666667" style="420" customWidth="1"/>
    <col min="14809" max="14809" width="12.2166666666667" style="420" customWidth="1"/>
    <col min="14810" max="15058" width="9" style="420"/>
    <col min="15059" max="15059" width="4.88333333333333" style="420" customWidth="1"/>
    <col min="15060" max="15060" width="30.6666666666667" style="420" customWidth="1"/>
    <col min="15061" max="15061" width="17" style="420" customWidth="1"/>
    <col min="15062" max="15062" width="13.4416666666667" style="420" customWidth="1"/>
    <col min="15063" max="15063" width="32.1083333333333" style="420" customWidth="1"/>
    <col min="15064" max="15064" width="15.4416666666667" style="420" customWidth="1"/>
    <col min="15065" max="15065" width="12.2166666666667" style="420" customWidth="1"/>
    <col min="15066" max="15314" width="9" style="420"/>
    <col min="15315" max="15315" width="4.88333333333333" style="420" customWidth="1"/>
    <col min="15316" max="15316" width="30.6666666666667" style="420" customWidth="1"/>
    <col min="15317" max="15317" width="17" style="420" customWidth="1"/>
    <col min="15318" max="15318" width="13.4416666666667" style="420" customWidth="1"/>
    <col min="15319" max="15319" width="32.1083333333333" style="420" customWidth="1"/>
    <col min="15320" max="15320" width="15.4416666666667" style="420" customWidth="1"/>
    <col min="15321" max="15321" width="12.2166666666667" style="420" customWidth="1"/>
    <col min="15322" max="15570" width="9" style="420"/>
    <col min="15571" max="15571" width="4.88333333333333" style="420" customWidth="1"/>
    <col min="15572" max="15572" width="30.6666666666667" style="420" customWidth="1"/>
    <col min="15573" max="15573" width="17" style="420" customWidth="1"/>
    <col min="15574" max="15574" width="13.4416666666667" style="420" customWidth="1"/>
    <col min="15575" max="15575" width="32.1083333333333" style="420" customWidth="1"/>
    <col min="15576" max="15576" width="15.4416666666667" style="420" customWidth="1"/>
    <col min="15577" max="15577" width="12.2166666666667" style="420" customWidth="1"/>
    <col min="15578" max="15826" width="9" style="420"/>
    <col min="15827" max="15827" width="4.88333333333333" style="420" customWidth="1"/>
    <col min="15828" max="15828" width="30.6666666666667" style="420" customWidth="1"/>
    <col min="15829" max="15829" width="17" style="420" customWidth="1"/>
    <col min="15830" max="15830" width="13.4416666666667" style="420" customWidth="1"/>
    <col min="15831" max="15831" width="32.1083333333333" style="420" customWidth="1"/>
    <col min="15832" max="15832" width="15.4416666666667" style="420" customWidth="1"/>
    <col min="15833" max="15833" width="12.2166666666667" style="420" customWidth="1"/>
    <col min="15834" max="16082" width="9" style="420"/>
    <col min="16083" max="16083" width="4.88333333333333" style="420" customWidth="1"/>
    <col min="16084" max="16084" width="30.6666666666667" style="420" customWidth="1"/>
    <col min="16085" max="16085" width="17" style="420" customWidth="1"/>
    <col min="16086" max="16086" width="13.4416666666667" style="420" customWidth="1"/>
    <col min="16087" max="16087" width="32.1083333333333" style="420" customWidth="1"/>
    <col min="16088" max="16088" width="15.4416666666667" style="420" customWidth="1"/>
    <col min="16089" max="16089" width="12.2166666666667" style="420" customWidth="1"/>
    <col min="16090" max="16356" width="9" style="420"/>
  </cols>
  <sheetData>
    <row r="1" ht="21" customHeight="1" spans="1:8">
      <c r="A1" s="171" t="s">
        <v>99</v>
      </c>
      <c r="B1" s="171"/>
      <c r="C1" s="171"/>
      <c r="D1" s="171"/>
      <c r="E1" s="171"/>
      <c r="F1" s="171"/>
      <c r="G1" s="171"/>
      <c r="H1" s="171"/>
    </row>
    <row r="2" ht="27.9" customHeight="1" spans="1:8">
      <c r="A2" s="99" t="s">
        <v>60</v>
      </c>
      <c r="B2" s="99"/>
      <c r="C2" s="99"/>
      <c r="D2" s="99"/>
      <c r="E2" s="99"/>
      <c r="F2" s="99"/>
      <c r="G2" s="99"/>
      <c r="H2" s="99"/>
    </row>
    <row r="3" ht="18" customHeight="1" spans="1:8">
      <c r="A3" s="421"/>
      <c r="B3" s="421"/>
      <c r="C3" s="421"/>
      <c r="D3" s="421"/>
      <c r="E3" s="421"/>
      <c r="F3" s="421"/>
      <c r="G3" s="421"/>
      <c r="H3" s="422" t="s">
        <v>2</v>
      </c>
    </row>
    <row r="4" ht="66" customHeight="1" spans="1:8">
      <c r="A4" s="423" t="s">
        <v>100</v>
      </c>
      <c r="B4" s="351" t="s">
        <v>4</v>
      </c>
      <c r="C4" s="294" t="s">
        <v>61</v>
      </c>
      <c r="D4" s="294" t="s">
        <v>62</v>
      </c>
      <c r="E4" s="352" t="s">
        <v>63</v>
      </c>
      <c r="F4" s="294" t="s">
        <v>64</v>
      </c>
      <c r="G4" s="294" t="s">
        <v>65</v>
      </c>
      <c r="H4" s="295" t="s">
        <v>66</v>
      </c>
    </row>
    <row r="5" ht="24" customHeight="1" spans="1:8">
      <c r="A5" s="424" t="s">
        <v>67</v>
      </c>
      <c r="B5" s="143">
        <f>B6+B32+1</f>
        <v>1230075.389</v>
      </c>
      <c r="C5" s="276">
        <f>C6+C32</f>
        <v>1123839</v>
      </c>
      <c r="D5" s="276">
        <f>D6+D32</f>
        <v>1056331</v>
      </c>
      <c r="E5" s="276">
        <f>E6+E32</f>
        <v>1198425.693182</v>
      </c>
      <c r="F5" s="276">
        <f>F6+F32</f>
        <v>1185163</v>
      </c>
      <c r="G5" s="441"/>
      <c r="H5" s="441"/>
    </row>
    <row r="6" ht="24" customHeight="1" spans="1:8">
      <c r="A6" s="255" t="s">
        <v>101</v>
      </c>
      <c r="B6" s="143">
        <f>SUM(B7:B31)</f>
        <v>1016377</v>
      </c>
      <c r="C6" s="276">
        <f>SUM(C7:C31)</f>
        <v>1020578</v>
      </c>
      <c r="D6" s="276">
        <f>SUM(D7:D31)</f>
        <v>953070</v>
      </c>
      <c r="E6" s="276">
        <f>SUM(E7:E31)</f>
        <v>1095164.693182</v>
      </c>
      <c r="F6" s="276">
        <f>SUM(F7:F31)</f>
        <v>1005629</v>
      </c>
      <c r="G6" s="441">
        <f>IFERROR(F6/D6,"")</f>
        <v>1.05514705110852</v>
      </c>
      <c r="H6" s="441">
        <f>IFERROR(F6/B6-1,"")</f>
        <v>-0.0105748162345272</v>
      </c>
    </row>
    <row r="7" ht="24" customHeight="1" spans="1:8">
      <c r="A7" s="256" t="s">
        <v>102</v>
      </c>
      <c r="B7" s="442">
        <v>80809</v>
      </c>
      <c r="C7" s="276">
        <v>75015</v>
      </c>
      <c r="D7" s="276">
        <v>75015</v>
      </c>
      <c r="E7" s="276">
        <v>78050.386182</v>
      </c>
      <c r="F7" s="276">
        <v>76734</v>
      </c>
      <c r="G7" s="441">
        <f t="shared" ref="G7:G31" si="0">IFERROR(F7/D7,"")</f>
        <v>1.02291541691662</v>
      </c>
      <c r="H7" s="441">
        <f t="shared" ref="H6:H33" si="1">IFERROR(F7/B7-1,"")</f>
        <v>-0.0504275513866029</v>
      </c>
    </row>
    <row r="8" ht="24" customHeight="1" spans="1:8">
      <c r="A8" s="256" t="s">
        <v>103</v>
      </c>
      <c r="B8" s="442">
        <v>0</v>
      </c>
      <c r="C8" s="276"/>
      <c r="D8" s="276"/>
      <c r="E8" s="276">
        <v>0</v>
      </c>
      <c r="F8" s="276">
        <v>0</v>
      </c>
      <c r="G8" s="441" t="str">
        <f t="shared" si="0"/>
        <v/>
      </c>
      <c r="H8" s="441" t="str">
        <f t="shared" si="1"/>
        <v/>
      </c>
    </row>
    <row r="9" ht="24" customHeight="1" spans="1:8">
      <c r="A9" s="256" t="s">
        <v>104</v>
      </c>
      <c r="B9" s="442">
        <v>1006</v>
      </c>
      <c r="C9" s="276">
        <v>1454</v>
      </c>
      <c r="D9" s="276">
        <v>1454</v>
      </c>
      <c r="E9" s="276">
        <v>751</v>
      </c>
      <c r="F9" s="276">
        <v>747</v>
      </c>
      <c r="G9" s="441">
        <f t="shared" si="0"/>
        <v>0.513755158184319</v>
      </c>
      <c r="H9" s="441">
        <f t="shared" si="1"/>
        <v>-0.257455268389662</v>
      </c>
    </row>
    <row r="10" ht="24" customHeight="1" spans="1:8">
      <c r="A10" s="256" t="s">
        <v>105</v>
      </c>
      <c r="B10" s="442">
        <v>33311</v>
      </c>
      <c r="C10" s="276">
        <v>32845</v>
      </c>
      <c r="D10" s="276">
        <v>32845</v>
      </c>
      <c r="E10" s="276">
        <v>35000.737976</v>
      </c>
      <c r="F10" s="276">
        <v>33454</v>
      </c>
      <c r="G10" s="441">
        <f t="shared" si="0"/>
        <v>1.01854163495205</v>
      </c>
      <c r="H10" s="441">
        <f t="shared" si="1"/>
        <v>0.0042928762270722</v>
      </c>
    </row>
    <row r="11" ht="24" customHeight="1" spans="1:8">
      <c r="A11" s="256" t="s">
        <v>106</v>
      </c>
      <c r="B11" s="442">
        <v>169333</v>
      </c>
      <c r="C11" s="276">
        <v>177000</v>
      </c>
      <c r="D11" s="276">
        <v>174250</v>
      </c>
      <c r="E11" s="276">
        <v>177402.547209</v>
      </c>
      <c r="F11" s="276">
        <v>173027</v>
      </c>
      <c r="G11" s="441">
        <f t="shared" si="0"/>
        <v>0.992981348637016</v>
      </c>
      <c r="H11" s="441">
        <f t="shared" si="1"/>
        <v>0.0218150035728417</v>
      </c>
    </row>
    <row r="12" ht="24" customHeight="1" spans="1:8">
      <c r="A12" s="256" t="s">
        <v>107</v>
      </c>
      <c r="B12" s="442">
        <v>12484</v>
      </c>
      <c r="C12" s="276">
        <v>12800</v>
      </c>
      <c r="D12" s="276">
        <v>12800</v>
      </c>
      <c r="E12" s="276">
        <v>13729.588</v>
      </c>
      <c r="F12" s="276">
        <v>12972</v>
      </c>
      <c r="G12" s="441">
        <f t="shared" si="0"/>
        <v>1.0134375</v>
      </c>
      <c r="H12" s="441">
        <f t="shared" si="1"/>
        <v>0.0390900352451138</v>
      </c>
    </row>
    <row r="13" ht="41.1" customHeight="1" spans="1:8">
      <c r="A13" s="257" t="s">
        <v>108</v>
      </c>
      <c r="B13" s="442">
        <v>22354</v>
      </c>
      <c r="C13" s="276">
        <v>25924</v>
      </c>
      <c r="D13" s="276">
        <v>25924</v>
      </c>
      <c r="E13" s="276">
        <v>23375.264609</v>
      </c>
      <c r="F13" s="276">
        <v>21270</v>
      </c>
      <c r="G13" s="441">
        <f t="shared" si="0"/>
        <v>0.820475235303194</v>
      </c>
      <c r="H13" s="441">
        <f t="shared" si="1"/>
        <v>-0.0484924398317974</v>
      </c>
    </row>
    <row r="14" ht="27" customHeight="1" spans="1:8">
      <c r="A14" s="256" t="s">
        <v>109</v>
      </c>
      <c r="B14" s="442">
        <v>113436</v>
      </c>
      <c r="C14" s="276">
        <v>135806</v>
      </c>
      <c r="D14" s="276">
        <v>107806</v>
      </c>
      <c r="E14" s="276">
        <v>128223.651923</v>
      </c>
      <c r="F14" s="276">
        <f>119350+630</f>
        <v>119980</v>
      </c>
      <c r="G14" s="441">
        <f t="shared" si="0"/>
        <v>1.11292506910562</v>
      </c>
      <c r="H14" s="441">
        <f t="shared" si="1"/>
        <v>0.0576889170986283</v>
      </c>
    </row>
    <row r="15" ht="27" customHeight="1" spans="1:8">
      <c r="A15" s="256" t="s">
        <v>110</v>
      </c>
      <c r="B15" s="442">
        <v>66906</v>
      </c>
      <c r="C15" s="276">
        <v>67359</v>
      </c>
      <c r="D15" s="276">
        <v>67359</v>
      </c>
      <c r="E15" s="276">
        <v>96460.183427</v>
      </c>
      <c r="F15" s="276">
        <v>92622</v>
      </c>
      <c r="G15" s="441">
        <f t="shared" si="0"/>
        <v>1.37505010466307</v>
      </c>
      <c r="H15" s="441">
        <f t="shared" si="1"/>
        <v>0.384360147072011</v>
      </c>
    </row>
    <row r="16" ht="27" customHeight="1" spans="1:8">
      <c r="A16" s="256" t="s">
        <v>111</v>
      </c>
      <c r="B16" s="442">
        <v>59344</v>
      </c>
      <c r="C16" s="276">
        <v>59846</v>
      </c>
      <c r="D16" s="276">
        <v>49846</v>
      </c>
      <c r="E16" s="276">
        <v>64718.19046</v>
      </c>
      <c r="F16" s="276">
        <v>59400</v>
      </c>
      <c r="G16" s="441">
        <f t="shared" si="0"/>
        <v>1.19167034466156</v>
      </c>
      <c r="H16" s="441">
        <f t="shared" si="1"/>
        <v>0.000943650579671163</v>
      </c>
    </row>
    <row r="17" ht="27" customHeight="1" spans="1:8">
      <c r="A17" s="256" t="s">
        <v>112</v>
      </c>
      <c r="B17" s="442">
        <v>206741</v>
      </c>
      <c r="C17" s="276">
        <v>127812</v>
      </c>
      <c r="D17" s="276">
        <v>133983</v>
      </c>
      <c r="E17" s="276">
        <v>183647.562155</v>
      </c>
      <c r="F17" s="276">
        <v>177072</v>
      </c>
      <c r="G17" s="441">
        <f t="shared" si="0"/>
        <v>1.32160050155617</v>
      </c>
      <c r="H17" s="441">
        <f t="shared" si="1"/>
        <v>-0.143508060810386</v>
      </c>
    </row>
    <row r="18" ht="27" customHeight="1" spans="1:8">
      <c r="A18" s="256" t="s">
        <v>113</v>
      </c>
      <c r="B18" s="442">
        <v>108805</v>
      </c>
      <c r="C18" s="276">
        <v>133605</v>
      </c>
      <c r="D18" s="276">
        <v>134305</v>
      </c>
      <c r="E18" s="276">
        <v>144385.727949</v>
      </c>
      <c r="F18" s="276">
        <f>117445-630</f>
        <v>116815</v>
      </c>
      <c r="G18" s="441">
        <f t="shared" si="0"/>
        <v>0.869774021816016</v>
      </c>
      <c r="H18" s="441">
        <f t="shared" si="1"/>
        <v>0.0736179403520059</v>
      </c>
    </row>
    <row r="19" ht="27" customHeight="1" spans="1:8">
      <c r="A19" s="256" t="s">
        <v>114</v>
      </c>
      <c r="B19" s="442">
        <v>45200</v>
      </c>
      <c r="C19" s="276">
        <v>48850</v>
      </c>
      <c r="D19" s="276">
        <v>35950</v>
      </c>
      <c r="E19" s="276">
        <v>53486.855916</v>
      </c>
      <c r="F19" s="276">
        <v>42946</v>
      </c>
      <c r="G19" s="441">
        <f t="shared" si="0"/>
        <v>1.19460361613352</v>
      </c>
      <c r="H19" s="441">
        <f t="shared" si="1"/>
        <v>-0.0498672566371682</v>
      </c>
    </row>
    <row r="20" ht="42.9" customHeight="1" spans="1:8">
      <c r="A20" s="257" t="s">
        <v>115</v>
      </c>
      <c r="B20" s="442">
        <v>15451</v>
      </c>
      <c r="C20" s="276">
        <v>23500</v>
      </c>
      <c r="D20" s="276">
        <v>3826</v>
      </c>
      <c r="E20" s="276">
        <v>5459.42</v>
      </c>
      <c r="F20" s="276">
        <v>4309</v>
      </c>
      <c r="G20" s="441">
        <f t="shared" si="0"/>
        <v>1.12624150548876</v>
      </c>
      <c r="H20" s="441">
        <f t="shared" si="1"/>
        <v>-0.721118374215261</v>
      </c>
    </row>
    <row r="21" ht="23.1" customHeight="1" spans="1:8">
      <c r="A21" s="256" t="s">
        <v>116</v>
      </c>
      <c r="B21" s="442">
        <v>1349</v>
      </c>
      <c r="C21" s="276">
        <v>1800</v>
      </c>
      <c r="D21" s="276">
        <v>1800</v>
      </c>
      <c r="E21" s="276">
        <v>2721.3</v>
      </c>
      <c r="F21" s="276">
        <v>1074</v>
      </c>
      <c r="G21" s="441">
        <f t="shared" si="0"/>
        <v>0.596666666666667</v>
      </c>
      <c r="H21" s="441">
        <f t="shared" si="1"/>
        <v>-0.203854707190511</v>
      </c>
    </row>
    <row r="22" ht="23.1" customHeight="1" spans="1:8">
      <c r="A22" s="256" t="s">
        <v>117</v>
      </c>
      <c r="B22" s="442">
        <v>5800</v>
      </c>
      <c r="C22" s="276"/>
      <c r="D22" s="276"/>
      <c r="E22" s="276">
        <v>0</v>
      </c>
      <c r="F22" s="276"/>
      <c r="G22" s="441" t="str">
        <f t="shared" si="0"/>
        <v/>
      </c>
      <c r="H22" s="441"/>
    </row>
    <row r="23" ht="23.1" customHeight="1" spans="1:8">
      <c r="A23" s="256" t="s">
        <v>118</v>
      </c>
      <c r="B23" s="143"/>
      <c r="C23" s="276"/>
      <c r="D23" s="276"/>
      <c r="E23" s="276">
        <v>0</v>
      </c>
      <c r="F23" s="276"/>
      <c r="G23" s="441" t="str">
        <f t="shared" si="0"/>
        <v/>
      </c>
      <c r="H23" s="441"/>
    </row>
    <row r="24" ht="39" customHeight="1" spans="1:8">
      <c r="A24" s="257" t="s">
        <v>119</v>
      </c>
      <c r="B24" s="442">
        <v>6270</v>
      </c>
      <c r="C24" s="276">
        <v>2313</v>
      </c>
      <c r="D24" s="276">
        <v>2313</v>
      </c>
      <c r="E24" s="276">
        <v>1502</v>
      </c>
      <c r="F24" s="276">
        <v>1502</v>
      </c>
      <c r="G24" s="441">
        <f t="shared" si="0"/>
        <v>0.649373108517077</v>
      </c>
      <c r="H24" s="441">
        <f t="shared" si="1"/>
        <v>-0.760446570972887</v>
      </c>
    </row>
    <row r="25" ht="23.1" customHeight="1" spans="1:8">
      <c r="A25" s="256" t="s">
        <v>120</v>
      </c>
      <c r="B25" s="442">
        <v>35974</v>
      </c>
      <c r="C25" s="276">
        <v>41925</v>
      </c>
      <c r="D25" s="276">
        <v>41925</v>
      </c>
      <c r="E25" s="276">
        <v>51398.483616</v>
      </c>
      <c r="F25" s="276">
        <v>41850</v>
      </c>
      <c r="G25" s="441">
        <f t="shared" si="0"/>
        <v>0.998211091234347</v>
      </c>
      <c r="H25" s="441">
        <f t="shared" si="1"/>
        <v>0.163340190137321</v>
      </c>
    </row>
    <row r="26" ht="23.1" customHeight="1" spans="1:8">
      <c r="A26" s="256" t="s">
        <v>121</v>
      </c>
      <c r="B26" s="442">
        <v>1596</v>
      </c>
      <c r="C26" s="276">
        <v>816</v>
      </c>
      <c r="D26" s="276">
        <v>816</v>
      </c>
      <c r="E26" s="276">
        <v>52</v>
      </c>
      <c r="F26" s="276">
        <v>52</v>
      </c>
      <c r="G26" s="441">
        <f t="shared" si="0"/>
        <v>0.0637254901960784</v>
      </c>
      <c r="H26" s="441">
        <f t="shared" si="1"/>
        <v>-0.967418546365915</v>
      </c>
    </row>
    <row r="27" ht="45" customHeight="1" spans="1:8">
      <c r="A27" s="257" t="s">
        <v>122</v>
      </c>
      <c r="B27" s="442">
        <v>10636</v>
      </c>
      <c r="C27" s="276">
        <v>10410</v>
      </c>
      <c r="D27" s="276">
        <v>13010</v>
      </c>
      <c r="E27" s="276">
        <v>13100.928717</v>
      </c>
      <c r="F27" s="276">
        <v>9548</v>
      </c>
      <c r="G27" s="441">
        <f t="shared" si="0"/>
        <v>0.733897002305918</v>
      </c>
      <c r="H27" s="441">
        <f t="shared" si="1"/>
        <v>-0.102294095524633</v>
      </c>
    </row>
    <row r="28" ht="24" customHeight="1" spans="1:8">
      <c r="A28" s="256" t="s">
        <v>123</v>
      </c>
      <c r="B28" s="443"/>
      <c r="C28" s="276">
        <v>15000</v>
      </c>
      <c r="D28" s="276">
        <v>15000</v>
      </c>
      <c r="E28" s="276">
        <v>0</v>
      </c>
      <c r="F28" s="276"/>
      <c r="G28" s="441">
        <f t="shared" si="0"/>
        <v>0</v>
      </c>
      <c r="H28" s="441" t="str">
        <f t="shared" si="1"/>
        <v/>
      </c>
    </row>
    <row r="29" ht="24" customHeight="1" spans="1:8">
      <c r="A29" s="427" t="s">
        <v>124</v>
      </c>
      <c r="B29" s="442">
        <v>378</v>
      </c>
      <c r="C29" s="276">
        <v>6664</v>
      </c>
      <c r="D29" s="276">
        <v>3009</v>
      </c>
      <c r="E29" s="276">
        <v>1864.865043</v>
      </c>
      <c r="F29" s="276">
        <v>421</v>
      </c>
      <c r="G29" s="441">
        <f t="shared" si="0"/>
        <v>0.139913592555666</v>
      </c>
      <c r="H29" s="441">
        <f t="shared" si="1"/>
        <v>0.113756613756614</v>
      </c>
    </row>
    <row r="30" ht="24" customHeight="1" spans="1:8">
      <c r="A30" s="427" t="s">
        <v>125</v>
      </c>
      <c r="B30" s="444">
        <v>19189</v>
      </c>
      <c r="C30" s="276">
        <v>19830</v>
      </c>
      <c r="D30" s="276">
        <v>19830</v>
      </c>
      <c r="E30" s="276">
        <v>19830</v>
      </c>
      <c r="F30" s="276">
        <v>19830</v>
      </c>
      <c r="G30" s="441">
        <f t="shared" si="0"/>
        <v>1</v>
      </c>
      <c r="H30" s="441">
        <f t="shared" si="1"/>
        <v>0.0334045546927928</v>
      </c>
    </row>
    <row r="31" ht="24.9" customHeight="1" spans="1:8">
      <c r="A31" s="427" t="s">
        <v>126</v>
      </c>
      <c r="B31" s="444">
        <v>5</v>
      </c>
      <c r="C31" s="276">
        <v>4</v>
      </c>
      <c r="D31" s="276">
        <v>4</v>
      </c>
      <c r="E31" s="276">
        <v>4</v>
      </c>
      <c r="F31" s="276">
        <v>4</v>
      </c>
      <c r="G31" s="441">
        <f t="shared" si="0"/>
        <v>1</v>
      </c>
      <c r="H31" s="441">
        <f t="shared" si="1"/>
        <v>-0.2</v>
      </c>
    </row>
    <row r="32" ht="26.1" customHeight="1" spans="1:8">
      <c r="A32" s="428" t="s">
        <v>127</v>
      </c>
      <c r="B32" s="444">
        <f>B33+B34+B35+B39+B40</f>
        <v>213697.389</v>
      </c>
      <c r="C32" s="276">
        <f>C33+C34+C35+C39+C40</f>
        <v>103261</v>
      </c>
      <c r="D32" s="276">
        <f t="shared" ref="C32:F32" si="2">D33+D34+D35+D39+D40</f>
        <v>103261</v>
      </c>
      <c r="E32" s="276">
        <f t="shared" si="2"/>
        <v>103261</v>
      </c>
      <c r="F32" s="276">
        <f t="shared" si="2"/>
        <v>179534</v>
      </c>
      <c r="G32" s="441"/>
      <c r="H32" s="441"/>
    </row>
    <row r="33" ht="26.1" customHeight="1" spans="1:8">
      <c r="A33" s="275" t="s">
        <v>128</v>
      </c>
      <c r="B33" s="444">
        <v>32380</v>
      </c>
      <c r="C33" s="276">
        <v>35257</v>
      </c>
      <c r="D33" s="276">
        <v>35257</v>
      </c>
      <c r="E33" s="276">
        <v>35257</v>
      </c>
      <c r="F33" s="276">
        <v>25395</v>
      </c>
      <c r="G33" s="441"/>
      <c r="H33" s="441"/>
    </row>
    <row r="34" ht="26.1" customHeight="1" spans="1:8">
      <c r="A34" s="275" t="s">
        <v>129</v>
      </c>
      <c r="B34" s="444"/>
      <c r="C34" s="276"/>
      <c r="D34" s="276">
        <v>0</v>
      </c>
      <c r="E34" s="276">
        <v>0</v>
      </c>
      <c r="F34" s="276"/>
      <c r="G34" s="445"/>
      <c r="H34" s="446"/>
    </row>
    <row r="35" ht="37.5" spans="1:8">
      <c r="A35" s="259" t="s">
        <v>130</v>
      </c>
      <c r="B35" s="444">
        <v>71008.389</v>
      </c>
      <c r="C35" s="276">
        <v>68004</v>
      </c>
      <c r="D35" s="276">
        <v>68004</v>
      </c>
      <c r="E35" s="276">
        <v>68004</v>
      </c>
      <c r="F35" s="276">
        <v>68004</v>
      </c>
      <c r="G35" s="441"/>
      <c r="H35" s="441"/>
    </row>
    <row r="36" ht="37.5" spans="1:8">
      <c r="A36" s="259" t="s">
        <v>131</v>
      </c>
      <c r="B36" s="444">
        <v>71000</v>
      </c>
      <c r="C36" s="276">
        <v>68000</v>
      </c>
      <c r="D36" s="276">
        <v>68000</v>
      </c>
      <c r="E36" s="276">
        <v>68000</v>
      </c>
      <c r="F36" s="276">
        <v>68000</v>
      </c>
      <c r="G36" s="441"/>
      <c r="H36" s="441"/>
    </row>
    <row r="37" ht="37.5" spans="1:8">
      <c r="A37" s="259" t="s">
        <v>132</v>
      </c>
      <c r="B37" s="444"/>
      <c r="C37" s="276"/>
      <c r="D37" s="276"/>
      <c r="E37" s="276"/>
      <c r="F37" s="276"/>
      <c r="G37" s="429"/>
      <c r="H37" s="446"/>
    </row>
    <row r="38" ht="39.9" customHeight="1" spans="1:8">
      <c r="A38" s="259" t="s">
        <v>133</v>
      </c>
      <c r="B38" s="447">
        <v>8.389</v>
      </c>
      <c r="C38" s="276">
        <v>4</v>
      </c>
      <c r="D38" s="276">
        <v>4</v>
      </c>
      <c r="E38" s="276">
        <v>4</v>
      </c>
      <c r="F38" s="276">
        <v>4</v>
      </c>
      <c r="G38" s="441"/>
      <c r="H38" s="441"/>
    </row>
    <row r="39" ht="26.1" customHeight="1" spans="1:8">
      <c r="A39" s="275" t="s">
        <v>134</v>
      </c>
      <c r="B39" s="444">
        <v>22686</v>
      </c>
      <c r="C39" s="276"/>
      <c r="D39" s="276"/>
      <c r="E39" s="276"/>
      <c r="F39" s="276">
        <v>5860</v>
      </c>
      <c r="G39" s="441"/>
      <c r="H39" s="441"/>
    </row>
    <row r="40" ht="26.1" customHeight="1" spans="1:8">
      <c r="A40" s="275" t="s">
        <v>135</v>
      </c>
      <c r="B40" s="444">
        <v>87623</v>
      </c>
      <c r="C40" s="276"/>
      <c r="D40" s="276"/>
      <c r="E40" s="276"/>
      <c r="F40" s="276">
        <v>80275</v>
      </c>
      <c r="G40" s="441"/>
      <c r="H40" s="441"/>
    </row>
    <row r="41" s="419" customFormat="1" ht="73" customHeight="1" spans="1:8">
      <c r="A41" s="431" t="s">
        <v>136</v>
      </c>
      <c r="B41" s="431"/>
      <c r="C41" s="431"/>
      <c r="D41" s="431"/>
      <c r="E41" s="432"/>
      <c r="F41" s="431"/>
      <c r="G41" s="431"/>
      <c r="H41" s="431"/>
    </row>
  </sheetData>
  <mergeCells count="2">
    <mergeCell ref="A2:H2"/>
    <mergeCell ref="A41:H41"/>
  </mergeCells>
  <printOptions horizontalCentered="1"/>
  <pageMargins left="1.00347222222222" right="1.00347222222222" top="1.37777777777778" bottom="1.14166666666667" header="0.590277777777778" footer="0.786805555555556"/>
  <pageSetup paperSize="9" scale="80" fitToHeight="0" orientation="portrait" blackAndWhite="1" errors="blank" horizontalDpi="600"/>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pageSetUpPr fitToPage="1"/>
  </sheetPr>
  <dimension ref="A1:G9"/>
  <sheetViews>
    <sheetView tabSelected="1" zoomScale="115" zoomScaleNormal="115" workbookViewId="0">
      <selection activeCell="J6" sqref="J6"/>
    </sheetView>
  </sheetViews>
  <sheetFormatPr defaultColWidth="10" defaultRowHeight="13.5" outlineLevelCol="6"/>
  <cols>
    <col min="1" max="1" width="26.1083333333333" style="30" customWidth="1"/>
    <col min="2" max="2" width="11.3333333333333" style="30" customWidth="1"/>
    <col min="3" max="4" width="12.8833333333333" style="30" customWidth="1"/>
    <col min="5" max="5" width="11.3333333333333" style="30" customWidth="1"/>
    <col min="6" max="6" width="13.2166666666667" style="30" customWidth="1"/>
    <col min="7" max="7" width="12.775" style="30" customWidth="1"/>
    <col min="8" max="9" width="9.775" style="30" customWidth="1"/>
    <col min="10" max="16384" width="10" style="30"/>
  </cols>
  <sheetData>
    <row r="1" s="27" customFormat="1" ht="27.15" customHeight="1" spans="1:2">
      <c r="A1" s="4" t="s">
        <v>1790</v>
      </c>
      <c r="B1" s="4"/>
    </row>
    <row r="2" s="28" customFormat="1" ht="28.65" customHeight="1" spans="1:7">
      <c r="A2" s="32" t="s">
        <v>1791</v>
      </c>
      <c r="B2" s="32"/>
      <c r="C2" s="32"/>
      <c r="D2" s="32"/>
      <c r="E2" s="32"/>
      <c r="F2" s="32"/>
      <c r="G2" s="32"/>
    </row>
    <row r="3" ht="18.9" customHeight="1" spans="1:7">
      <c r="A3" s="51"/>
      <c r="B3" s="51"/>
      <c r="F3" s="52" t="s">
        <v>1792</v>
      </c>
      <c r="G3" s="52"/>
    </row>
    <row r="4" ht="30" customHeight="1" spans="1:7">
      <c r="A4" s="34" t="s">
        <v>1793</v>
      </c>
      <c r="B4" s="34" t="s">
        <v>1794</v>
      </c>
      <c r="C4" s="34"/>
      <c r="D4" s="34"/>
      <c r="E4" s="34" t="s">
        <v>1795</v>
      </c>
      <c r="F4" s="34"/>
      <c r="G4" s="34"/>
    </row>
    <row r="5" ht="30" customHeight="1" spans="1:7">
      <c r="A5" s="34"/>
      <c r="B5" s="53" t="s">
        <v>1693</v>
      </c>
      <c r="C5" s="34" t="s">
        <v>1796</v>
      </c>
      <c r="D5" s="34" t="s">
        <v>1797</v>
      </c>
      <c r="E5" s="53" t="s">
        <v>1693</v>
      </c>
      <c r="F5" s="34" t="s">
        <v>1796</v>
      </c>
      <c r="G5" s="34" t="s">
        <v>1797</v>
      </c>
    </row>
    <row r="6" ht="30" customHeight="1" spans="1:7">
      <c r="A6" s="54" t="s">
        <v>1798</v>
      </c>
      <c r="B6" s="54" t="s">
        <v>1799</v>
      </c>
      <c r="C6" s="54" t="s">
        <v>1800</v>
      </c>
      <c r="D6" s="54" t="s">
        <v>1801</v>
      </c>
      <c r="E6" s="54" t="s">
        <v>1802</v>
      </c>
      <c r="F6" s="54" t="s">
        <v>1803</v>
      </c>
      <c r="G6" s="54" t="s">
        <v>1804</v>
      </c>
    </row>
    <row r="7" ht="30" customHeight="1" spans="1:7">
      <c r="A7" s="55" t="s">
        <v>1805</v>
      </c>
      <c r="B7" s="56">
        <v>163</v>
      </c>
      <c r="C7" s="57">
        <v>61.7</v>
      </c>
      <c r="D7" s="57">
        <v>101.3</v>
      </c>
      <c r="E7" s="56">
        <v>162.91</v>
      </c>
      <c r="F7" s="56">
        <v>61.62</v>
      </c>
      <c r="G7" s="56">
        <v>101.29</v>
      </c>
    </row>
    <row r="8" ht="18.9" customHeight="1" spans="1:7">
      <c r="A8" s="42" t="s">
        <v>1806</v>
      </c>
      <c r="B8" s="42"/>
      <c r="C8" s="42"/>
      <c r="D8" s="42"/>
      <c r="E8" s="42"/>
      <c r="F8" s="42"/>
      <c r="G8" s="42"/>
    </row>
    <row r="9" ht="18.9" customHeight="1" spans="1:7">
      <c r="A9" s="42" t="s">
        <v>1807</v>
      </c>
      <c r="B9" s="42"/>
      <c r="C9" s="42"/>
      <c r="D9" s="42"/>
      <c r="E9" s="42"/>
      <c r="F9" s="42"/>
      <c r="G9" s="42"/>
    </row>
  </sheetData>
  <mergeCells count="8">
    <mergeCell ref="A1:B1"/>
    <mergeCell ref="A2:G2"/>
    <mergeCell ref="F3:G3"/>
    <mergeCell ref="B4:D4"/>
    <mergeCell ref="E4:G4"/>
    <mergeCell ref="A8:G8"/>
    <mergeCell ref="A9:G9"/>
    <mergeCell ref="A4:A5"/>
  </mergeCells>
  <printOptions horizontalCentered="1"/>
  <pageMargins left="1.00347222222222" right="1.00347222222222" top="1.37777777777778" bottom="1.14166666666667" header="0.590277777777778" footer="0.786805555555556"/>
  <pageSetup paperSize="9" scale="80" fitToHeight="0" orientation="portrait" blackAndWhite="1" errors="blank" horizontalDpi="600"/>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pageSetUpPr fitToPage="1"/>
  </sheetPr>
  <dimension ref="A1:E14"/>
  <sheetViews>
    <sheetView workbookViewId="0">
      <selection activeCell="E10" sqref="E10"/>
    </sheetView>
  </sheetViews>
  <sheetFormatPr defaultColWidth="10" defaultRowHeight="13.5" outlineLevelCol="4"/>
  <cols>
    <col min="1" max="1" width="65.6666666666667" style="30" customWidth="1"/>
    <col min="2" max="3" width="16.1083333333333" style="30" customWidth="1"/>
    <col min="4" max="16384" width="10" style="30"/>
  </cols>
  <sheetData>
    <row r="1" s="49" customFormat="1" ht="26.25" customHeight="1" spans="1:1">
      <c r="A1" s="43" t="s">
        <v>1808</v>
      </c>
    </row>
    <row r="2" s="28" customFormat="1" ht="28.65" customHeight="1" spans="1:3">
      <c r="A2" s="32" t="s">
        <v>1809</v>
      </c>
      <c r="B2" s="32"/>
      <c r="C2" s="32"/>
    </row>
    <row r="3" ht="24.9" customHeight="1" spans="1:3">
      <c r="A3" s="43"/>
      <c r="B3" s="43"/>
      <c r="C3" s="33" t="s">
        <v>1792</v>
      </c>
    </row>
    <row r="4" ht="30" customHeight="1" spans="1:3">
      <c r="A4" s="34" t="s">
        <v>1810</v>
      </c>
      <c r="B4" s="34" t="s">
        <v>61</v>
      </c>
      <c r="C4" s="34" t="s">
        <v>64</v>
      </c>
    </row>
    <row r="5" ht="30" customHeight="1" spans="1:3">
      <c r="A5" s="46" t="s">
        <v>1811</v>
      </c>
      <c r="B5" s="47">
        <v>58.72</v>
      </c>
      <c r="C5" s="47">
        <v>58.72</v>
      </c>
    </row>
    <row r="6" ht="30" customHeight="1" spans="1:5">
      <c r="A6" s="46" t="s">
        <v>1812</v>
      </c>
      <c r="B6" s="47">
        <v>61.7</v>
      </c>
      <c r="C6" s="47">
        <v>61.7</v>
      </c>
      <c r="D6" s="50"/>
      <c r="E6" s="50"/>
    </row>
    <row r="7" ht="30" customHeight="1" spans="1:3">
      <c r="A7" s="46" t="s">
        <v>1813</v>
      </c>
      <c r="B7" s="47">
        <v>9.7</v>
      </c>
      <c r="C7" s="47">
        <v>9.7</v>
      </c>
    </row>
    <row r="8" ht="32.1" customHeight="1" spans="1:3">
      <c r="A8" s="46" t="s">
        <v>1814</v>
      </c>
      <c r="B8" s="47"/>
      <c r="C8" s="47"/>
    </row>
    <row r="9" ht="30" customHeight="1" spans="1:3">
      <c r="A9" s="46" t="s">
        <v>1815</v>
      </c>
      <c r="B9" s="47">
        <v>9.7</v>
      </c>
      <c r="C9" s="47">
        <v>9.7</v>
      </c>
    </row>
    <row r="10" ht="30" customHeight="1" spans="1:3">
      <c r="A10" s="46" t="s">
        <v>1816</v>
      </c>
      <c r="B10" s="47">
        <v>6.8</v>
      </c>
      <c r="C10" s="47">
        <v>6.8</v>
      </c>
    </row>
    <row r="11" ht="30" customHeight="1" spans="1:3">
      <c r="A11" s="46" t="s">
        <v>1817</v>
      </c>
      <c r="B11" s="47">
        <v>61.62</v>
      </c>
      <c r="C11" s="47">
        <v>61.62</v>
      </c>
    </row>
    <row r="12" ht="30" customHeight="1" spans="1:3">
      <c r="A12" s="46" t="s">
        <v>1818</v>
      </c>
      <c r="B12" s="48"/>
      <c r="C12" s="48"/>
    </row>
    <row r="13" ht="30" customHeight="1" spans="1:3">
      <c r="A13" s="46" t="s">
        <v>1819</v>
      </c>
      <c r="B13" s="48"/>
      <c r="C13" s="48"/>
    </row>
    <row r="14" ht="63" customHeight="1" spans="1:3">
      <c r="A14" s="42" t="s">
        <v>1820</v>
      </c>
      <c r="B14" s="42"/>
      <c r="C14" s="42"/>
    </row>
  </sheetData>
  <mergeCells count="2">
    <mergeCell ref="A2:C2"/>
    <mergeCell ref="A14:C14"/>
  </mergeCells>
  <printOptions horizontalCentered="1"/>
  <pageMargins left="1.00347222222222" right="1.00347222222222" top="1.37777777777778" bottom="1.14166666666667" header="0.590277777777778" footer="0.786805555555556"/>
  <pageSetup paperSize="9" scale="83" fitToHeight="0" orientation="portrait" blackAndWhite="1" errors="blank" horizontalDpi="600"/>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2">
    <pageSetUpPr fitToPage="1"/>
  </sheetPr>
  <dimension ref="A1:C12"/>
  <sheetViews>
    <sheetView topLeftCell="A2" workbookViewId="0">
      <selection activeCell="B16" sqref="B16"/>
    </sheetView>
  </sheetViews>
  <sheetFormatPr defaultColWidth="10" defaultRowHeight="13.5" outlineLevelCol="2"/>
  <cols>
    <col min="1" max="1" width="55.2166666666667" style="30" customWidth="1"/>
    <col min="2" max="3" width="17" style="30" customWidth="1"/>
    <col min="4" max="4" width="9.775" style="30" customWidth="1"/>
    <col min="5" max="16384" width="10" style="30"/>
  </cols>
  <sheetData>
    <row r="1" s="27" customFormat="1" ht="18" customHeight="1" spans="1:1">
      <c r="A1" s="43" t="s">
        <v>1821</v>
      </c>
    </row>
    <row r="2" s="28" customFormat="1" ht="48" customHeight="1" spans="1:3">
      <c r="A2" s="44" t="s">
        <v>1822</v>
      </c>
      <c r="B2" s="44"/>
      <c r="C2" s="44"/>
    </row>
    <row r="3" ht="24" customHeight="1" spans="1:3">
      <c r="A3" s="45"/>
      <c r="B3" s="45"/>
      <c r="C3" s="33" t="s">
        <v>1792</v>
      </c>
    </row>
    <row r="4" ht="30" customHeight="1" spans="1:3">
      <c r="A4" s="34" t="s">
        <v>1691</v>
      </c>
      <c r="B4" s="34" t="s">
        <v>61</v>
      </c>
      <c r="C4" s="34" t="s">
        <v>64</v>
      </c>
    </row>
    <row r="5" s="29" customFormat="1" ht="36" customHeight="1" spans="1:3">
      <c r="A5" s="46" t="s">
        <v>1823</v>
      </c>
      <c r="B5" s="47">
        <v>78.29</v>
      </c>
      <c r="C5" s="47">
        <v>78.29</v>
      </c>
    </row>
    <row r="6" s="29" customFormat="1" ht="36" customHeight="1" spans="1:3">
      <c r="A6" s="46" t="s">
        <v>1824</v>
      </c>
      <c r="B6" s="47">
        <v>101.3</v>
      </c>
      <c r="C6" s="47">
        <v>101.3</v>
      </c>
    </row>
    <row r="7" s="29" customFormat="1" ht="36" customHeight="1" spans="1:3">
      <c r="A7" s="46" t="s">
        <v>1825</v>
      </c>
      <c r="B7" s="47">
        <v>24.5</v>
      </c>
      <c r="C7" s="47">
        <v>24.5</v>
      </c>
    </row>
    <row r="8" s="29" customFormat="1" ht="36" customHeight="1" spans="1:3">
      <c r="A8" s="46" t="s">
        <v>1826</v>
      </c>
      <c r="B8" s="47">
        <v>1.5</v>
      </c>
      <c r="C8" s="47">
        <v>1.5</v>
      </c>
    </row>
    <row r="9" s="29" customFormat="1" ht="36" customHeight="1" spans="1:3">
      <c r="A9" s="46" t="s">
        <v>1827</v>
      </c>
      <c r="B9" s="47">
        <v>101.29</v>
      </c>
      <c r="C9" s="47">
        <v>101.29</v>
      </c>
    </row>
    <row r="10" s="29" customFormat="1" ht="36" customHeight="1" spans="1:3">
      <c r="A10" s="46" t="s">
        <v>1828</v>
      </c>
      <c r="B10" s="48"/>
      <c r="C10" s="48"/>
    </row>
    <row r="11" s="29" customFormat="1" ht="36" customHeight="1" spans="1:3">
      <c r="A11" s="46" t="s">
        <v>1829</v>
      </c>
      <c r="B11" s="48"/>
      <c r="C11" s="48"/>
    </row>
    <row r="12" s="29" customFormat="1" ht="60" customHeight="1" spans="1:3">
      <c r="A12" s="42" t="s">
        <v>1830</v>
      </c>
      <c r="B12" s="42"/>
      <c r="C12" s="42"/>
    </row>
  </sheetData>
  <mergeCells count="2">
    <mergeCell ref="A2:C2"/>
    <mergeCell ref="A12:C12"/>
  </mergeCells>
  <printOptions horizontalCentered="1"/>
  <pageMargins left="1.00347222222222" right="1.00347222222222" top="1.37777777777778" bottom="1.14166666666667" header="0.590277777777778" footer="0.786805555555556"/>
  <pageSetup paperSize="9" scale="91" fitToHeight="0" orientation="portrait" blackAndWhite="1" errors="blank" horizontalDpi="600"/>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3">
    <tabColor rgb="FFFF0000"/>
    <pageSetUpPr fitToPage="1"/>
  </sheetPr>
  <dimension ref="A1:D27"/>
  <sheetViews>
    <sheetView workbookViewId="0">
      <pane ySplit="4" topLeftCell="A5" activePane="bottomLeft" state="frozen"/>
      <selection/>
      <selection pane="bottomLeft" activeCell="G10" sqref="G10"/>
    </sheetView>
  </sheetViews>
  <sheetFormatPr defaultColWidth="10" defaultRowHeight="13.5" outlineLevelCol="3"/>
  <cols>
    <col min="1" max="1" width="50.125" style="30" customWidth="1"/>
    <col min="2" max="2" width="16.775" style="30" customWidth="1"/>
    <col min="3" max="3" width="20.75" style="30" customWidth="1"/>
    <col min="4" max="4" width="0.125" style="30" hidden="1" customWidth="1"/>
    <col min="5" max="5" width="9.775" style="30" customWidth="1"/>
    <col min="6" max="16384" width="10" style="30"/>
  </cols>
  <sheetData>
    <row r="1" s="27" customFormat="1" ht="24" customHeight="1" spans="1:1">
      <c r="A1" s="31" t="s">
        <v>1831</v>
      </c>
    </row>
    <row r="2" s="28" customFormat="1" ht="28.65" customHeight="1" spans="1:4">
      <c r="A2" s="32" t="s">
        <v>1832</v>
      </c>
      <c r="B2" s="32"/>
      <c r="C2" s="32"/>
      <c r="D2" s="32"/>
    </row>
    <row r="3" ht="21" customHeight="1" spans="3:3">
      <c r="C3" s="33" t="s">
        <v>1792</v>
      </c>
    </row>
    <row r="4" ht="30" customHeight="1" spans="1:4">
      <c r="A4" s="34" t="s">
        <v>1833</v>
      </c>
      <c r="B4" s="34" t="s">
        <v>1834</v>
      </c>
      <c r="C4" s="34" t="s">
        <v>1835</v>
      </c>
      <c r="D4" s="35" t="s">
        <v>1836</v>
      </c>
    </row>
    <row r="5" s="29" customFormat="1" ht="25" customHeight="1" spans="1:4">
      <c r="A5" s="36" t="s">
        <v>1837</v>
      </c>
      <c r="B5" s="37" t="s">
        <v>1838</v>
      </c>
      <c r="C5" s="38">
        <f>C6+C8</f>
        <v>34.2</v>
      </c>
      <c r="D5" s="39"/>
    </row>
    <row r="6" s="29" customFormat="1" ht="25" customHeight="1" spans="1:4">
      <c r="A6" s="36" t="s">
        <v>1839</v>
      </c>
      <c r="B6" s="37" t="s">
        <v>1800</v>
      </c>
      <c r="C6" s="38">
        <v>9.7</v>
      </c>
      <c r="D6" s="39"/>
    </row>
    <row r="7" s="29" customFormat="1" ht="25" customHeight="1" spans="1:4">
      <c r="A7" s="36" t="s">
        <v>1840</v>
      </c>
      <c r="B7" s="37" t="s">
        <v>1801</v>
      </c>
      <c r="C7" s="38">
        <v>6.8</v>
      </c>
      <c r="D7" s="39"/>
    </row>
    <row r="8" s="29" customFormat="1" ht="25" customHeight="1" spans="1:4">
      <c r="A8" s="36" t="s">
        <v>1841</v>
      </c>
      <c r="B8" s="37" t="s">
        <v>1842</v>
      </c>
      <c r="C8" s="38">
        <v>24.5</v>
      </c>
      <c r="D8" s="39"/>
    </row>
    <row r="9" s="29" customFormat="1" ht="25" customHeight="1" spans="1:4">
      <c r="A9" s="36" t="s">
        <v>1840</v>
      </c>
      <c r="B9" s="37" t="s">
        <v>1803</v>
      </c>
      <c r="C9" s="38">
        <v>1.5</v>
      </c>
      <c r="D9" s="39"/>
    </row>
    <row r="10" s="29" customFormat="1" ht="25" customHeight="1" spans="1:4">
      <c r="A10" s="36" t="s">
        <v>1843</v>
      </c>
      <c r="B10" s="37" t="s">
        <v>1844</v>
      </c>
      <c r="C10" s="38">
        <v>8.3</v>
      </c>
      <c r="D10" s="39"/>
    </row>
    <row r="11" s="29" customFormat="1" ht="25" customHeight="1" spans="1:4">
      <c r="A11" s="36" t="s">
        <v>1839</v>
      </c>
      <c r="B11" s="37" t="s">
        <v>1845</v>
      </c>
      <c r="C11" s="38">
        <v>6.8</v>
      </c>
      <c r="D11" s="39"/>
    </row>
    <row r="12" s="29" customFormat="1" ht="25" customHeight="1" spans="1:4">
      <c r="A12" s="36" t="s">
        <v>1841</v>
      </c>
      <c r="B12" s="37" t="s">
        <v>1846</v>
      </c>
      <c r="C12" s="38">
        <v>1.5</v>
      </c>
      <c r="D12" s="39"/>
    </row>
    <row r="13" s="29" customFormat="1" ht="25" customHeight="1" spans="1:4">
      <c r="A13" s="36" t="s">
        <v>1847</v>
      </c>
      <c r="B13" s="37" t="s">
        <v>1848</v>
      </c>
      <c r="C13" s="38">
        <v>5.15</v>
      </c>
      <c r="D13" s="39"/>
    </row>
    <row r="14" s="29" customFormat="1" ht="25" customHeight="1" spans="1:4">
      <c r="A14" s="36" t="s">
        <v>1839</v>
      </c>
      <c r="B14" s="37" t="s">
        <v>1849</v>
      </c>
      <c r="C14" s="38">
        <v>1.98</v>
      </c>
      <c r="D14" s="39"/>
    </row>
    <row r="15" s="29" customFormat="1" ht="25" customHeight="1" spans="1:4">
      <c r="A15" s="36" t="s">
        <v>1841</v>
      </c>
      <c r="B15" s="37" t="s">
        <v>1850</v>
      </c>
      <c r="C15" s="38">
        <v>3.17</v>
      </c>
      <c r="D15" s="39"/>
    </row>
    <row r="16" s="29" customFormat="1" ht="25" customHeight="1" spans="1:4">
      <c r="A16" s="36" t="s">
        <v>1851</v>
      </c>
      <c r="B16" s="37" t="s">
        <v>1852</v>
      </c>
      <c r="C16" s="40">
        <v>8.97</v>
      </c>
      <c r="D16" s="39"/>
    </row>
    <row r="17" s="29" customFormat="1" ht="25" customHeight="1" spans="1:4">
      <c r="A17" s="36" t="s">
        <v>1839</v>
      </c>
      <c r="B17" s="37" t="s">
        <v>1853</v>
      </c>
      <c r="C17" s="40">
        <v>3.25</v>
      </c>
      <c r="D17" s="39"/>
    </row>
    <row r="18" s="29" customFormat="1" ht="25" customHeight="1" spans="1:4">
      <c r="A18" s="36" t="s">
        <v>1854</v>
      </c>
      <c r="B18" s="37"/>
      <c r="C18" s="40">
        <v>3.25</v>
      </c>
      <c r="D18" s="39"/>
    </row>
    <row r="19" s="29" customFormat="1" ht="25" customHeight="1" spans="1:4">
      <c r="A19" s="36" t="s">
        <v>1855</v>
      </c>
      <c r="B19" s="37" t="s">
        <v>1856</v>
      </c>
      <c r="C19" s="41"/>
      <c r="D19" s="39"/>
    </row>
    <row r="20" s="29" customFormat="1" ht="25" customHeight="1" spans="1:4">
      <c r="A20" s="36" t="s">
        <v>1841</v>
      </c>
      <c r="B20" s="37" t="s">
        <v>1857</v>
      </c>
      <c r="C20" s="40">
        <v>5.72</v>
      </c>
      <c r="D20" s="39"/>
    </row>
    <row r="21" s="29" customFormat="1" ht="25" customHeight="1" spans="1:4">
      <c r="A21" s="36" t="s">
        <v>1854</v>
      </c>
      <c r="B21" s="37"/>
      <c r="C21" s="40">
        <v>5.72</v>
      </c>
      <c r="D21" s="39"/>
    </row>
    <row r="22" s="29" customFormat="1" ht="25" customHeight="1" spans="1:4">
      <c r="A22" s="36" t="s">
        <v>1858</v>
      </c>
      <c r="B22" s="37" t="s">
        <v>1859</v>
      </c>
      <c r="C22" s="40"/>
      <c r="D22" s="39"/>
    </row>
    <row r="23" s="29" customFormat="1" ht="25" customHeight="1" spans="1:4">
      <c r="A23" s="36" t="s">
        <v>1860</v>
      </c>
      <c r="B23" s="37" t="s">
        <v>1861</v>
      </c>
      <c r="C23" s="40">
        <v>5.529629</v>
      </c>
      <c r="D23" s="39"/>
    </row>
    <row r="24" s="29" customFormat="1" ht="25" customHeight="1" spans="1:4">
      <c r="A24" s="36" t="s">
        <v>1839</v>
      </c>
      <c r="B24" s="37" t="s">
        <v>1862</v>
      </c>
      <c r="C24" s="40">
        <v>1.982502</v>
      </c>
      <c r="D24" s="39"/>
    </row>
    <row r="25" s="29" customFormat="1" ht="25" customHeight="1" spans="1:4">
      <c r="A25" s="36" t="s">
        <v>1841</v>
      </c>
      <c r="B25" s="37" t="s">
        <v>1863</v>
      </c>
      <c r="C25" s="40">
        <v>3.547127</v>
      </c>
      <c r="D25" s="39"/>
    </row>
    <row r="26" s="29" customFormat="1" ht="68.1" customHeight="1" spans="1:4">
      <c r="A26" s="42" t="s">
        <v>1864</v>
      </c>
      <c r="B26" s="42"/>
      <c r="C26" s="42"/>
      <c r="D26" s="42"/>
    </row>
    <row r="27" s="29" customFormat="1" ht="15.75"/>
  </sheetData>
  <mergeCells count="2">
    <mergeCell ref="A2:D2"/>
    <mergeCell ref="A26:D26"/>
  </mergeCells>
  <printOptions horizontalCentered="1"/>
  <pageMargins left="1.00347222222222" right="1.00347222222222" top="1.37777777777778" bottom="1.14166666666667" header="0.590277777777778" footer="0.786805555555556"/>
  <pageSetup paperSize="9" scale="92" fitToHeight="0" orientation="portrait" blackAndWhite="1" errors="blank" horizontalDpi="600"/>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4">
    <tabColor rgb="FFFF0000"/>
    <pageSetUpPr fitToPage="1"/>
  </sheetPr>
  <dimension ref="A1:E11"/>
  <sheetViews>
    <sheetView workbookViewId="0">
      <selection activeCell="A4" sqref="A4"/>
    </sheetView>
  </sheetViews>
  <sheetFormatPr defaultColWidth="10" defaultRowHeight="13.5" outlineLevelCol="4"/>
  <cols>
    <col min="1" max="1" width="63.25" style="15" customWidth="1"/>
    <col min="2" max="2" width="12.875" style="15" customWidth="1"/>
    <col min="3" max="3" width="12.8833333333333" style="15" customWidth="1"/>
    <col min="4" max="5" width="12.8833333333333" style="15" hidden="1" customWidth="1"/>
    <col min="6" max="6" width="9.775" style="15" customWidth="1"/>
    <col min="7" max="16384" width="10" style="15"/>
  </cols>
  <sheetData>
    <row r="1" s="12" customFormat="1" ht="21" customHeight="1" spans="1:4">
      <c r="A1" s="16" t="s">
        <v>1865</v>
      </c>
      <c r="B1" s="17"/>
      <c r="C1" s="17"/>
      <c r="D1" s="17"/>
    </row>
    <row r="2" s="13" customFormat="1" ht="28.65" customHeight="1" spans="1:5">
      <c r="A2" s="18" t="s">
        <v>1866</v>
      </c>
      <c r="B2" s="18"/>
      <c r="C2" s="18"/>
      <c r="D2" s="18"/>
      <c r="E2" s="18"/>
    </row>
    <row r="3" ht="26.1" customHeight="1" spans="1:5">
      <c r="A3" s="19" t="s">
        <v>1792</v>
      </c>
      <c r="B3" s="19"/>
      <c r="C3" s="19"/>
      <c r="D3" s="19"/>
      <c r="E3" s="19"/>
    </row>
    <row r="4" ht="30" customHeight="1" spans="1:5">
      <c r="A4" s="20" t="s">
        <v>1867</v>
      </c>
      <c r="B4" s="20" t="s">
        <v>1834</v>
      </c>
      <c r="C4" s="20" t="s">
        <v>1835</v>
      </c>
      <c r="D4" s="21" t="s">
        <v>1836</v>
      </c>
      <c r="E4" s="21" t="s">
        <v>1868</v>
      </c>
    </row>
    <row r="5" s="14" customFormat="1" ht="30" customHeight="1" spans="1:5">
      <c r="A5" s="22" t="s">
        <v>1869</v>
      </c>
      <c r="B5" s="23" t="s">
        <v>1799</v>
      </c>
      <c r="C5" s="24">
        <v>163</v>
      </c>
      <c r="D5" s="22">
        <v>163</v>
      </c>
      <c r="E5" s="23"/>
    </row>
    <row r="6" s="14" customFormat="1" ht="30" customHeight="1" spans="1:5">
      <c r="A6" s="22" t="s">
        <v>1870</v>
      </c>
      <c r="B6" s="23" t="s">
        <v>1800</v>
      </c>
      <c r="C6" s="22">
        <v>61.7</v>
      </c>
      <c r="D6" s="22">
        <v>61.7</v>
      </c>
      <c r="E6" s="23"/>
    </row>
    <row r="7" s="14" customFormat="1" ht="30" customHeight="1" spans="1:5">
      <c r="A7" s="22" t="s">
        <v>1871</v>
      </c>
      <c r="B7" s="23" t="s">
        <v>1801</v>
      </c>
      <c r="C7" s="22">
        <v>101.3</v>
      </c>
      <c r="D7" s="22">
        <v>101.3</v>
      </c>
      <c r="E7" s="23"/>
    </row>
    <row r="8" s="14" customFormat="1" ht="30" customHeight="1" spans="1:5">
      <c r="A8" s="22" t="s">
        <v>1872</v>
      </c>
      <c r="B8" s="23" t="s">
        <v>1802</v>
      </c>
      <c r="C8" s="22"/>
      <c r="D8" s="22"/>
      <c r="E8" s="25"/>
    </row>
    <row r="9" s="14" customFormat="1" ht="30" customHeight="1" spans="1:5">
      <c r="A9" s="22" t="s">
        <v>1870</v>
      </c>
      <c r="B9" s="23" t="s">
        <v>1803</v>
      </c>
      <c r="C9" s="22"/>
      <c r="D9" s="22"/>
      <c r="E9" s="23"/>
    </row>
    <row r="10" s="14" customFormat="1" ht="30" customHeight="1" spans="1:5">
      <c r="A10" s="22" t="s">
        <v>1871</v>
      </c>
      <c r="B10" s="23" t="s">
        <v>1804</v>
      </c>
      <c r="C10" s="22"/>
      <c r="D10" s="22"/>
      <c r="E10" s="23"/>
    </row>
    <row r="11" s="14" customFormat="1" ht="41.4" customHeight="1" spans="1:5">
      <c r="A11" s="26" t="s">
        <v>1873</v>
      </c>
      <c r="B11" s="26"/>
      <c r="C11" s="26"/>
      <c r="D11" s="26"/>
      <c r="E11" s="26"/>
    </row>
  </sheetData>
  <mergeCells count="3">
    <mergeCell ref="A2:E2"/>
    <mergeCell ref="A3:E3"/>
    <mergeCell ref="A11:E11"/>
  </mergeCells>
  <printOptions horizontalCentered="1"/>
  <pageMargins left="1.00347222222222" right="1.00347222222222" top="1.37777777777778" bottom="1.14166666666667" header="0.590277777777778" footer="0.786805555555556"/>
  <pageSetup paperSize="9" scale="91" fitToHeight="0" orientation="portrait" blackAndWhite="1" errors="blank" horizontalDpi="600"/>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tabColor rgb="FFFF0000"/>
    <pageSetUpPr fitToPage="1"/>
  </sheetPr>
  <dimension ref="A1:F6"/>
  <sheetViews>
    <sheetView workbookViewId="0">
      <pane ySplit="4" topLeftCell="A5" activePane="bottomLeft" state="frozen"/>
      <selection/>
      <selection pane="bottomLeft" activeCell="F19" sqref="F19"/>
    </sheetView>
  </sheetViews>
  <sheetFormatPr defaultColWidth="10" defaultRowHeight="13.5" outlineLevelRow="5" outlineLevelCol="5"/>
  <cols>
    <col min="1" max="1" width="9.88333333333333" style="3" customWidth="1"/>
    <col min="2" max="2" width="24.8833333333333" style="3" customWidth="1"/>
    <col min="3" max="3" width="13.4416666666667" style="3" customWidth="1"/>
    <col min="4" max="4" width="19" style="3" customWidth="1"/>
    <col min="5" max="5" width="13.4416666666667" style="3" customWidth="1"/>
    <col min="6" max="6" width="14.8833333333333" style="3" customWidth="1"/>
    <col min="7" max="7" width="9.775" style="3" customWidth="1"/>
    <col min="8" max="16384" width="10" style="3"/>
  </cols>
  <sheetData>
    <row r="1" s="1" customFormat="1" ht="19.5" customHeight="1" spans="1:2">
      <c r="A1" s="4" t="s">
        <v>1874</v>
      </c>
      <c r="B1" s="4"/>
    </row>
    <row r="2" s="2" customFormat="1" ht="28.65" customHeight="1" spans="1:6">
      <c r="A2" s="5" t="s">
        <v>1875</v>
      </c>
      <c r="B2" s="5"/>
      <c r="C2" s="5"/>
      <c r="D2" s="5"/>
      <c r="E2" s="5"/>
      <c r="F2" s="5"/>
    </row>
    <row r="3" ht="23.1" customHeight="1" spans="1:6">
      <c r="A3" s="6" t="s">
        <v>1792</v>
      </c>
      <c r="B3" s="6"/>
      <c r="C3" s="6"/>
      <c r="D3" s="6"/>
      <c r="E3" s="6"/>
      <c r="F3" s="6"/>
    </row>
    <row r="4" ht="30" customHeight="1" spans="1:6">
      <c r="A4" s="7" t="s">
        <v>1876</v>
      </c>
      <c r="B4" s="7" t="s">
        <v>1877</v>
      </c>
      <c r="C4" s="7" t="s">
        <v>1878</v>
      </c>
      <c r="D4" s="7" t="s">
        <v>1879</v>
      </c>
      <c r="E4" s="7" t="s">
        <v>1880</v>
      </c>
      <c r="F4" s="7" t="s">
        <v>1881</v>
      </c>
    </row>
    <row r="5" ht="30" customHeight="1" spans="1:6">
      <c r="A5" s="8"/>
      <c r="B5" s="9"/>
      <c r="C5" s="10"/>
      <c r="D5" s="9"/>
      <c r="E5" s="8"/>
      <c r="F5" s="9"/>
    </row>
    <row r="6" ht="39" customHeight="1" spans="1:6">
      <c r="A6" s="11" t="s">
        <v>1882</v>
      </c>
      <c r="B6" s="11"/>
      <c r="C6" s="11"/>
      <c r="D6" s="11"/>
      <c r="E6" s="11"/>
      <c r="F6" s="11"/>
    </row>
  </sheetData>
  <mergeCells count="4">
    <mergeCell ref="A1:B1"/>
    <mergeCell ref="A2:F2"/>
    <mergeCell ref="A3:F3"/>
    <mergeCell ref="A6:F6"/>
  </mergeCells>
  <printOptions horizontalCentered="1"/>
  <pageMargins left="1.00347222222222" right="1.00347222222222" top="1.37777777777778" bottom="1.14166666666667" header="0.590277777777778" footer="0.786805555555556"/>
  <pageSetup paperSize="9" scale="85" fitToHeight="0" orientation="portrait" blackAndWhite="1" errors="blank"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00FF00"/>
    <pageSetUpPr fitToPage="1"/>
  </sheetPr>
  <dimension ref="A1:H38"/>
  <sheetViews>
    <sheetView showZeros="0" topLeftCell="A5" workbookViewId="0">
      <selection activeCell="H21" sqref="H21"/>
    </sheetView>
  </sheetViews>
  <sheetFormatPr defaultColWidth="9" defaultRowHeight="21.9" customHeight="1" outlineLevelCol="7"/>
  <cols>
    <col min="1" max="1" width="32" style="420" customWidth="1"/>
    <col min="2" max="2" width="15.3333333333333" style="420" hidden="1" customWidth="1"/>
    <col min="3" max="4" width="13.75" style="420" customWidth="1"/>
    <col min="5" max="5" width="12.75" style="420" hidden="1" customWidth="1"/>
    <col min="6" max="6" width="14.25" style="420" customWidth="1"/>
    <col min="7" max="8" width="12.625" style="420" customWidth="1"/>
    <col min="9" max="231" width="9" style="420"/>
    <col min="232" max="232" width="4.88333333333333" style="420" customWidth="1"/>
    <col min="233" max="233" width="30.6666666666667" style="420" customWidth="1"/>
    <col min="234" max="234" width="17" style="420" customWidth="1"/>
    <col min="235" max="235" width="13.4416666666667" style="420" customWidth="1"/>
    <col min="236" max="236" width="32.1083333333333" style="420" customWidth="1"/>
    <col min="237" max="237" width="15.4416666666667" style="420" customWidth="1"/>
    <col min="238" max="238" width="12.2166666666667" style="420" customWidth="1"/>
    <col min="239" max="487" width="9" style="420"/>
    <col min="488" max="488" width="4.88333333333333" style="420" customWidth="1"/>
    <col min="489" max="489" width="30.6666666666667" style="420" customWidth="1"/>
    <col min="490" max="490" width="17" style="420" customWidth="1"/>
    <col min="491" max="491" width="13.4416666666667" style="420" customWidth="1"/>
    <col min="492" max="492" width="32.1083333333333" style="420" customWidth="1"/>
    <col min="493" max="493" width="15.4416666666667" style="420" customWidth="1"/>
    <col min="494" max="494" width="12.2166666666667" style="420" customWidth="1"/>
    <col min="495" max="743" width="9" style="420"/>
    <col min="744" max="744" width="4.88333333333333" style="420" customWidth="1"/>
    <col min="745" max="745" width="30.6666666666667" style="420" customWidth="1"/>
    <col min="746" max="746" width="17" style="420" customWidth="1"/>
    <col min="747" max="747" width="13.4416666666667" style="420" customWidth="1"/>
    <col min="748" max="748" width="32.1083333333333" style="420" customWidth="1"/>
    <col min="749" max="749" width="15.4416666666667" style="420" customWidth="1"/>
    <col min="750" max="750" width="12.2166666666667" style="420" customWidth="1"/>
    <col min="751" max="999" width="9" style="420"/>
    <col min="1000" max="1000" width="4.88333333333333" style="420" customWidth="1"/>
    <col min="1001" max="1001" width="30.6666666666667" style="420" customWidth="1"/>
    <col min="1002" max="1002" width="17" style="420" customWidth="1"/>
    <col min="1003" max="1003" width="13.4416666666667" style="420" customWidth="1"/>
    <col min="1004" max="1004" width="32.1083333333333" style="420" customWidth="1"/>
    <col min="1005" max="1005" width="15.4416666666667" style="420" customWidth="1"/>
    <col min="1006" max="1006" width="12.2166666666667" style="420" customWidth="1"/>
    <col min="1007" max="1255" width="9" style="420"/>
    <col min="1256" max="1256" width="4.88333333333333" style="420" customWidth="1"/>
    <col min="1257" max="1257" width="30.6666666666667" style="420" customWidth="1"/>
    <col min="1258" max="1258" width="17" style="420" customWidth="1"/>
    <col min="1259" max="1259" width="13.4416666666667" style="420" customWidth="1"/>
    <col min="1260" max="1260" width="32.1083333333333" style="420" customWidth="1"/>
    <col min="1261" max="1261" width="15.4416666666667" style="420" customWidth="1"/>
    <col min="1262" max="1262" width="12.2166666666667" style="420" customWidth="1"/>
    <col min="1263" max="1511" width="9" style="420"/>
    <col min="1512" max="1512" width="4.88333333333333" style="420" customWidth="1"/>
    <col min="1513" max="1513" width="30.6666666666667" style="420" customWidth="1"/>
    <col min="1514" max="1514" width="17" style="420" customWidth="1"/>
    <col min="1515" max="1515" width="13.4416666666667" style="420" customWidth="1"/>
    <col min="1516" max="1516" width="32.1083333333333" style="420" customWidth="1"/>
    <col min="1517" max="1517" width="15.4416666666667" style="420" customWidth="1"/>
    <col min="1518" max="1518" width="12.2166666666667" style="420" customWidth="1"/>
    <col min="1519" max="1767" width="9" style="420"/>
    <col min="1768" max="1768" width="4.88333333333333" style="420" customWidth="1"/>
    <col min="1769" max="1769" width="30.6666666666667" style="420" customWidth="1"/>
    <col min="1770" max="1770" width="17" style="420" customWidth="1"/>
    <col min="1771" max="1771" width="13.4416666666667" style="420" customWidth="1"/>
    <col min="1772" max="1772" width="32.1083333333333" style="420" customWidth="1"/>
    <col min="1773" max="1773" width="15.4416666666667" style="420" customWidth="1"/>
    <col min="1774" max="1774" width="12.2166666666667" style="420" customWidth="1"/>
    <col min="1775" max="2023" width="9" style="420"/>
    <col min="2024" max="2024" width="4.88333333333333" style="420" customWidth="1"/>
    <col min="2025" max="2025" width="30.6666666666667" style="420" customWidth="1"/>
    <col min="2026" max="2026" width="17" style="420" customWidth="1"/>
    <col min="2027" max="2027" width="13.4416666666667" style="420" customWidth="1"/>
    <col min="2028" max="2028" width="32.1083333333333" style="420" customWidth="1"/>
    <col min="2029" max="2029" width="15.4416666666667" style="420" customWidth="1"/>
    <col min="2030" max="2030" width="12.2166666666667" style="420" customWidth="1"/>
    <col min="2031" max="2279" width="9" style="420"/>
    <col min="2280" max="2280" width="4.88333333333333" style="420" customWidth="1"/>
    <col min="2281" max="2281" width="30.6666666666667" style="420" customWidth="1"/>
    <col min="2282" max="2282" width="17" style="420" customWidth="1"/>
    <col min="2283" max="2283" width="13.4416666666667" style="420" customWidth="1"/>
    <col min="2284" max="2284" width="32.1083333333333" style="420" customWidth="1"/>
    <col min="2285" max="2285" width="15.4416666666667" style="420" customWidth="1"/>
    <col min="2286" max="2286" width="12.2166666666667" style="420" customWidth="1"/>
    <col min="2287" max="2535" width="9" style="420"/>
    <col min="2536" max="2536" width="4.88333333333333" style="420" customWidth="1"/>
    <col min="2537" max="2537" width="30.6666666666667" style="420" customWidth="1"/>
    <col min="2538" max="2538" width="17" style="420" customWidth="1"/>
    <col min="2539" max="2539" width="13.4416666666667" style="420" customWidth="1"/>
    <col min="2540" max="2540" width="32.1083333333333" style="420" customWidth="1"/>
    <col min="2541" max="2541" width="15.4416666666667" style="420" customWidth="1"/>
    <col min="2542" max="2542" width="12.2166666666667" style="420" customWidth="1"/>
    <col min="2543" max="2791" width="9" style="420"/>
    <col min="2792" max="2792" width="4.88333333333333" style="420" customWidth="1"/>
    <col min="2793" max="2793" width="30.6666666666667" style="420" customWidth="1"/>
    <col min="2794" max="2794" width="17" style="420" customWidth="1"/>
    <col min="2795" max="2795" width="13.4416666666667" style="420" customWidth="1"/>
    <col min="2796" max="2796" width="32.1083333333333" style="420" customWidth="1"/>
    <col min="2797" max="2797" width="15.4416666666667" style="420" customWidth="1"/>
    <col min="2798" max="2798" width="12.2166666666667" style="420" customWidth="1"/>
    <col min="2799" max="3047" width="9" style="420"/>
    <col min="3048" max="3048" width="4.88333333333333" style="420" customWidth="1"/>
    <col min="3049" max="3049" width="30.6666666666667" style="420" customWidth="1"/>
    <col min="3050" max="3050" width="17" style="420" customWidth="1"/>
    <col min="3051" max="3051" width="13.4416666666667" style="420" customWidth="1"/>
    <col min="3052" max="3052" width="32.1083333333333" style="420" customWidth="1"/>
    <col min="3053" max="3053" width="15.4416666666667" style="420" customWidth="1"/>
    <col min="3054" max="3054" width="12.2166666666667" style="420" customWidth="1"/>
    <col min="3055" max="3303" width="9" style="420"/>
    <col min="3304" max="3304" width="4.88333333333333" style="420" customWidth="1"/>
    <col min="3305" max="3305" width="30.6666666666667" style="420" customWidth="1"/>
    <col min="3306" max="3306" width="17" style="420" customWidth="1"/>
    <col min="3307" max="3307" width="13.4416666666667" style="420" customWidth="1"/>
    <col min="3308" max="3308" width="32.1083333333333" style="420" customWidth="1"/>
    <col min="3309" max="3309" width="15.4416666666667" style="420" customWidth="1"/>
    <col min="3310" max="3310" width="12.2166666666667" style="420" customWidth="1"/>
    <col min="3311" max="3559" width="9" style="420"/>
    <col min="3560" max="3560" width="4.88333333333333" style="420" customWidth="1"/>
    <col min="3561" max="3561" width="30.6666666666667" style="420" customWidth="1"/>
    <col min="3562" max="3562" width="17" style="420" customWidth="1"/>
    <col min="3563" max="3563" width="13.4416666666667" style="420" customWidth="1"/>
    <col min="3564" max="3564" width="32.1083333333333" style="420" customWidth="1"/>
    <col min="3565" max="3565" width="15.4416666666667" style="420" customWidth="1"/>
    <col min="3566" max="3566" width="12.2166666666667" style="420" customWidth="1"/>
    <col min="3567" max="3815" width="9" style="420"/>
    <col min="3816" max="3816" width="4.88333333333333" style="420" customWidth="1"/>
    <col min="3817" max="3817" width="30.6666666666667" style="420" customWidth="1"/>
    <col min="3818" max="3818" width="17" style="420" customWidth="1"/>
    <col min="3819" max="3819" width="13.4416666666667" style="420" customWidth="1"/>
    <col min="3820" max="3820" width="32.1083333333333" style="420" customWidth="1"/>
    <col min="3821" max="3821" width="15.4416666666667" style="420" customWidth="1"/>
    <col min="3822" max="3822" width="12.2166666666667" style="420" customWidth="1"/>
    <col min="3823" max="4071" width="9" style="420"/>
    <col min="4072" max="4072" width="4.88333333333333" style="420" customWidth="1"/>
    <col min="4073" max="4073" width="30.6666666666667" style="420" customWidth="1"/>
    <col min="4074" max="4074" width="17" style="420" customWidth="1"/>
    <col min="4075" max="4075" width="13.4416666666667" style="420" customWidth="1"/>
    <col min="4076" max="4076" width="32.1083333333333" style="420" customWidth="1"/>
    <col min="4077" max="4077" width="15.4416666666667" style="420" customWidth="1"/>
    <col min="4078" max="4078" width="12.2166666666667" style="420" customWidth="1"/>
    <col min="4079" max="4327" width="9" style="420"/>
    <col min="4328" max="4328" width="4.88333333333333" style="420" customWidth="1"/>
    <col min="4329" max="4329" width="30.6666666666667" style="420" customWidth="1"/>
    <col min="4330" max="4330" width="17" style="420" customWidth="1"/>
    <col min="4331" max="4331" width="13.4416666666667" style="420" customWidth="1"/>
    <col min="4332" max="4332" width="32.1083333333333" style="420" customWidth="1"/>
    <col min="4333" max="4333" width="15.4416666666667" style="420" customWidth="1"/>
    <col min="4334" max="4334" width="12.2166666666667" style="420" customWidth="1"/>
    <col min="4335" max="4583" width="9" style="420"/>
    <col min="4584" max="4584" width="4.88333333333333" style="420" customWidth="1"/>
    <col min="4585" max="4585" width="30.6666666666667" style="420" customWidth="1"/>
    <col min="4586" max="4586" width="17" style="420" customWidth="1"/>
    <col min="4587" max="4587" width="13.4416666666667" style="420" customWidth="1"/>
    <col min="4588" max="4588" width="32.1083333333333" style="420" customWidth="1"/>
    <col min="4589" max="4589" width="15.4416666666667" style="420" customWidth="1"/>
    <col min="4590" max="4590" width="12.2166666666667" style="420" customWidth="1"/>
    <col min="4591" max="4839" width="9" style="420"/>
    <col min="4840" max="4840" width="4.88333333333333" style="420" customWidth="1"/>
    <col min="4841" max="4841" width="30.6666666666667" style="420" customWidth="1"/>
    <col min="4842" max="4842" width="17" style="420" customWidth="1"/>
    <col min="4843" max="4843" width="13.4416666666667" style="420" customWidth="1"/>
    <col min="4844" max="4844" width="32.1083333333333" style="420" customWidth="1"/>
    <col min="4845" max="4845" width="15.4416666666667" style="420" customWidth="1"/>
    <col min="4846" max="4846" width="12.2166666666667" style="420" customWidth="1"/>
    <col min="4847" max="5095" width="9" style="420"/>
    <col min="5096" max="5096" width="4.88333333333333" style="420" customWidth="1"/>
    <col min="5097" max="5097" width="30.6666666666667" style="420" customWidth="1"/>
    <col min="5098" max="5098" width="17" style="420" customWidth="1"/>
    <col min="5099" max="5099" width="13.4416666666667" style="420" customWidth="1"/>
    <col min="5100" max="5100" width="32.1083333333333" style="420" customWidth="1"/>
    <col min="5101" max="5101" width="15.4416666666667" style="420" customWidth="1"/>
    <col min="5102" max="5102" width="12.2166666666667" style="420" customWidth="1"/>
    <col min="5103" max="5351" width="9" style="420"/>
    <col min="5352" max="5352" width="4.88333333333333" style="420" customWidth="1"/>
    <col min="5353" max="5353" width="30.6666666666667" style="420" customWidth="1"/>
    <col min="5354" max="5354" width="17" style="420" customWidth="1"/>
    <col min="5355" max="5355" width="13.4416666666667" style="420" customWidth="1"/>
    <col min="5356" max="5356" width="32.1083333333333" style="420" customWidth="1"/>
    <col min="5357" max="5357" width="15.4416666666667" style="420" customWidth="1"/>
    <col min="5358" max="5358" width="12.2166666666667" style="420" customWidth="1"/>
    <col min="5359" max="5607" width="9" style="420"/>
    <col min="5608" max="5608" width="4.88333333333333" style="420" customWidth="1"/>
    <col min="5609" max="5609" width="30.6666666666667" style="420" customWidth="1"/>
    <col min="5610" max="5610" width="17" style="420" customWidth="1"/>
    <col min="5611" max="5611" width="13.4416666666667" style="420" customWidth="1"/>
    <col min="5612" max="5612" width="32.1083333333333" style="420" customWidth="1"/>
    <col min="5613" max="5613" width="15.4416666666667" style="420" customWidth="1"/>
    <col min="5614" max="5614" width="12.2166666666667" style="420" customWidth="1"/>
    <col min="5615" max="5863" width="9" style="420"/>
    <col min="5864" max="5864" width="4.88333333333333" style="420" customWidth="1"/>
    <col min="5865" max="5865" width="30.6666666666667" style="420" customWidth="1"/>
    <col min="5866" max="5866" width="17" style="420" customWidth="1"/>
    <col min="5867" max="5867" width="13.4416666666667" style="420" customWidth="1"/>
    <col min="5868" max="5868" width="32.1083333333333" style="420" customWidth="1"/>
    <col min="5869" max="5869" width="15.4416666666667" style="420" customWidth="1"/>
    <col min="5870" max="5870" width="12.2166666666667" style="420" customWidth="1"/>
    <col min="5871" max="6119" width="9" style="420"/>
    <col min="6120" max="6120" width="4.88333333333333" style="420" customWidth="1"/>
    <col min="6121" max="6121" width="30.6666666666667" style="420" customWidth="1"/>
    <col min="6122" max="6122" width="17" style="420" customWidth="1"/>
    <col min="6123" max="6123" width="13.4416666666667" style="420" customWidth="1"/>
    <col min="6124" max="6124" width="32.1083333333333" style="420" customWidth="1"/>
    <col min="6125" max="6125" width="15.4416666666667" style="420" customWidth="1"/>
    <col min="6126" max="6126" width="12.2166666666667" style="420" customWidth="1"/>
    <col min="6127" max="6375" width="9" style="420"/>
    <col min="6376" max="6376" width="4.88333333333333" style="420" customWidth="1"/>
    <col min="6377" max="6377" width="30.6666666666667" style="420" customWidth="1"/>
    <col min="6378" max="6378" width="17" style="420" customWidth="1"/>
    <col min="6379" max="6379" width="13.4416666666667" style="420" customWidth="1"/>
    <col min="6380" max="6380" width="32.1083333333333" style="420" customWidth="1"/>
    <col min="6381" max="6381" width="15.4416666666667" style="420" customWidth="1"/>
    <col min="6382" max="6382" width="12.2166666666667" style="420" customWidth="1"/>
    <col min="6383" max="6631" width="9" style="420"/>
    <col min="6632" max="6632" width="4.88333333333333" style="420" customWidth="1"/>
    <col min="6633" max="6633" width="30.6666666666667" style="420" customWidth="1"/>
    <col min="6634" max="6634" width="17" style="420" customWidth="1"/>
    <col min="6635" max="6635" width="13.4416666666667" style="420" customWidth="1"/>
    <col min="6636" max="6636" width="32.1083333333333" style="420" customWidth="1"/>
    <col min="6637" max="6637" width="15.4416666666667" style="420" customWidth="1"/>
    <col min="6638" max="6638" width="12.2166666666667" style="420" customWidth="1"/>
    <col min="6639" max="6887" width="9" style="420"/>
    <col min="6888" max="6888" width="4.88333333333333" style="420" customWidth="1"/>
    <col min="6889" max="6889" width="30.6666666666667" style="420" customWidth="1"/>
    <col min="6890" max="6890" width="17" style="420" customWidth="1"/>
    <col min="6891" max="6891" width="13.4416666666667" style="420" customWidth="1"/>
    <col min="6892" max="6892" width="32.1083333333333" style="420" customWidth="1"/>
    <col min="6893" max="6893" width="15.4416666666667" style="420" customWidth="1"/>
    <col min="6894" max="6894" width="12.2166666666667" style="420" customWidth="1"/>
    <col min="6895" max="7143" width="9" style="420"/>
    <col min="7144" max="7144" width="4.88333333333333" style="420" customWidth="1"/>
    <col min="7145" max="7145" width="30.6666666666667" style="420" customWidth="1"/>
    <col min="7146" max="7146" width="17" style="420" customWidth="1"/>
    <col min="7147" max="7147" width="13.4416666666667" style="420" customWidth="1"/>
    <col min="7148" max="7148" width="32.1083333333333" style="420" customWidth="1"/>
    <col min="7149" max="7149" width="15.4416666666667" style="420" customWidth="1"/>
    <col min="7150" max="7150" width="12.2166666666667" style="420" customWidth="1"/>
    <col min="7151" max="7399" width="9" style="420"/>
    <col min="7400" max="7400" width="4.88333333333333" style="420" customWidth="1"/>
    <col min="7401" max="7401" width="30.6666666666667" style="420" customWidth="1"/>
    <col min="7402" max="7402" width="17" style="420" customWidth="1"/>
    <col min="7403" max="7403" width="13.4416666666667" style="420" customWidth="1"/>
    <col min="7404" max="7404" width="32.1083333333333" style="420" customWidth="1"/>
    <col min="7405" max="7405" width="15.4416666666667" style="420" customWidth="1"/>
    <col min="7406" max="7406" width="12.2166666666667" style="420" customWidth="1"/>
    <col min="7407" max="7655" width="9" style="420"/>
    <col min="7656" max="7656" width="4.88333333333333" style="420" customWidth="1"/>
    <col min="7657" max="7657" width="30.6666666666667" style="420" customWidth="1"/>
    <col min="7658" max="7658" width="17" style="420" customWidth="1"/>
    <col min="7659" max="7659" width="13.4416666666667" style="420" customWidth="1"/>
    <col min="7660" max="7660" width="32.1083333333333" style="420" customWidth="1"/>
    <col min="7661" max="7661" width="15.4416666666667" style="420" customWidth="1"/>
    <col min="7662" max="7662" width="12.2166666666667" style="420" customWidth="1"/>
    <col min="7663" max="7911" width="9" style="420"/>
    <col min="7912" max="7912" width="4.88333333333333" style="420" customWidth="1"/>
    <col min="7913" max="7913" width="30.6666666666667" style="420" customWidth="1"/>
    <col min="7914" max="7914" width="17" style="420" customWidth="1"/>
    <col min="7915" max="7915" width="13.4416666666667" style="420" customWidth="1"/>
    <col min="7916" max="7916" width="32.1083333333333" style="420" customWidth="1"/>
    <col min="7917" max="7917" width="15.4416666666667" style="420" customWidth="1"/>
    <col min="7918" max="7918" width="12.2166666666667" style="420" customWidth="1"/>
    <col min="7919" max="8167" width="9" style="420"/>
    <col min="8168" max="8168" width="4.88333333333333" style="420" customWidth="1"/>
    <col min="8169" max="8169" width="30.6666666666667" style="420" customWidth="1"/>
    <col min="8170" max="8170" width="17" style="420" customWidth="1"/>
    <col min="8171" max="8171" width="13.4416666666667" style="420" customWidth="1"/>
    <col min="8172" max="8172" width="32.1083333333333" style="420" customWidth="1"/>
    <col min="8173" max="8173" width="15.4416666666667" style="420" customWidth="1"/>
    <col min="8174" max="8174" width="12.2166666666667" style="420" customWidth="1"/>
    <col min="8175" max="8423" width="9" style="420"/>
    <col min="8424" max="8424" width="4.88333333333333" style="420" customWidth="1"/>
    <col min="8425" max="8425" width="30.6666666666667" style="420" customWidth="1"/>
    <col min="8426" max="8426" width="17" style="420" customWidth="1"/>
    <col min="8427" max="8427" width="13.4416666666667" style="420" customWidth="1"/>
    <col min="8428" max="8428" width="32.1083333333333" style="420" customWidth="1"/>
    <col min="8429" max="8429" width="15.4416666666667" style="420" customWidth="1"/>
    <col min="8430" max="8430" width="12.2166666666667" style="420" customWidth="1"/>
    <col min="8431" max="8679" width="9" style="420"/>
    <col min="8680" max="8680" width="4.88333333333333" style="420" customWidth="1"/>
    <col min="8681" max="8681" width="30.6666666666667" style="420" customWidth="1"/>
    <col min="8682" max="8682" width="17" style="420" customWidth="1"/>
    <col min="8683" max="8683" width="13.4416666666667" style="420" customWidth="1"/>
    <col min="8684" max="8684" width="32.1083333333333" style="420" customWidth="1"/>
    <col min="8685" max="8685" width="15.4416666666667" style="420" customWidth="1"/>
    <col min="8686" max="8686" width="12.2166666666667" style="420" customWidth="1"/>
    <col min="8687" max="8935" width="9" style="420"/>
    <col min="8936" max="8936" width="4.88333333333333" style="420" customWidth="1"/>
    <col min="8937" max="8937" width="30.6666666666667" style="420" customWidth="1"/>
    <col min="8938" max="8938" width="17" style="420" customWidth="1"/>
    <col min="8939" max="8939" width="13.4416666666667" style="420" customWidth="1"/>
    <col min="8940" max="8940" width="32.1083333333333" style="420" customWidth="1"/>
    <col min="8941" max="8941" width="15.4416666666667" style="420" customWidth="1"/>
    <col min="8942" max="8942" width="12.2166666666667" style="420" customWidth="1"/>
    <col min="8943" max="9191" width="9" style="420"/>
    <col min="9192" max="9192" width="4.88333333333333" style="420" customWidth="1"/>
    <col min="9193" max="9193" width="30.6666666666667" style="420" customWidth="1"/>
    <col min="9194" max="9194" width="17" style="420" customWidth="1"/>
    <col min="9195" max="9195" width="13.4416666666667" style="420" customWidth="1"/>
    <col min="9196" max="9196" width="32.1083333333333" style="420" customWidth="1"/>
    <col min="9197" max="9197" width="15.4416666666667" style="420" customWidth="1"/>
    <col min="9198" max="9198" width="12.2166666666667" style="420" customWidth="1"/>
    <col min="9199" max="9447" width="9" style="420"/>
    <col min="9448" max="9448" width="4.88333333333333" style="420" customWidth="1"/>
    <col min="9449" max="9449" width="30.6666666666667" style="420" customWidth="1"/>
    <col min="9450" max="9450" width="17" style="420" customWidth="1"/>
    <col min="9451" max="9451" width="13.4416666666667" style="420" customWidth="1"/>
    <col min="9452" max="9452" width="32.1083333333333" style="420" customWidth="1"/>
    <col min="9453" max="9453" width="15.4416666666667" style="420" customWidth="1"/>
    <col min="9454" max="9454" width="12.2166666666667" style="420" customWidth="1"/>
    <col min="9455" max="9703" width="9" style="420"/>
    <col min="9704" max="9704" width="4.88333333333333" style="420" customWidth="1"/>
    <col min="9705" max="9705" width="30.6666666666667" style="420" customWidth="1"/>
    <col min="9706" max="9706" width="17" style="420" customWidth="1"/>
    <col min="9707" max="9707" width="13.4416666666667" style="420" customWidth="1"/>
    <col min="9708" max="9708" width="32.1083333333333" style="420" customWidth="1"/>
    <col min="9709" max="9709" width="15.4416666666667" style="420" customWidth="1"/>
    <col min="9710" max="9710" width="12.2166666666667" style="420" customWidth="1"/>
    <col min="9711" max="9959" width="9" style="420"/>
    <col min="9960" max="9960" width="4.88333333333333" style="420" customWidth="1"/>
    <col min="9961" max="9961" width="30.6666666666667" style="420" customWidth="1"/>
    <col min="9962" max="9962" width="17" style="420" customWidth="1"/>
    <col min="9963" max="9963" width="13.4416666666667" style="420" customWidth="1"/>
    <col min="9964" max="9964" width="32.1083333333333" style="420" customWidth="1"/>
    <col min="9965" max="9965" width="15.4416666666667" style="420" customWidth="1"/>
    <col min="9966" max="9966" width="12.2166666666667" style="420" customWidth="1"/>
    <col min="9967" max="10215" width="9" style="420"/>
    <col min="10216" max="10216" width="4.88333333333333" style="420" customWidth="1"/>
    <col min="10217" max="10217" width="30.6666666666667" style="420" customWidth="1"/>
    <col min="10218" max="10218" width="17" style="420" customWidth="1"/>
    <col min="10219" max="10219" width="13.4416666666667" style="420" customWidth="1"/>
    <col min="10220" max="10220" width="32.1083333333333" style="420" customWidth="1"/>
    <col min="10221" max="10221" width="15.4416666666667" style="420" customWidth="1"/>
    <col min="10222" max="10222" width="12.2166666666667" style="420" customWidth="1"/>
    <col min="10223" max="10471" width="9" style="420"/>
    <col min="10472" max="10472" width="4.88333333333333" style="420" customWidth="1"/>
    <col min="10473" max="10473" width="30.6666666666667" style="420" customWidth="1"/>
    <col min="10474" max="10474" width="17" style="420" customWidth="1"/>
    <col min="10475" max="10475" width="13.4416666666667" style="420" customWidth="1"/>
    <col min="10476" max="10476" width="32.1083333333333" style="420" customWidth="1"/>
    <col min="10477" max="10477" width="15.4416666666667" style="420" customWidth="1"/>
    <col min="10478" max="10478" width="12.2166666666667" style="420" customWidth="1"/>
    <col min="10479" max="10727" width="9" style="420"/>
    <col min="10728" max="10728" width="4.88333333333333" style="420" customWidth="1"/>
    <col min="10729" max="10729" width="30.6666666666667" style="420" customWidth="1"/>
    <col min="10730" max="10730" width="17" style="420" customWidth="1"/>
    <col min="10731" max="10731" width="13.4416666666667" style="420" customWidth="1"/>
    <col min="10732" max="10732" width="32.1083333333333" style="420" customWidth="1"/>
    <col min="10733" max="10733" width="15.4416666666667" style="420" customWidth="1"/>
    <col min="10734" max="10734" width="12.2166666666667" style="420" customWidth="1"/>
    <col min="10735" max="10983" width="9" style="420"/>
    <col min="10984" max="10984" width="4.88333333333333" style="420" customWidth="1"/>
    <col min="10985" max="10985" width="30.6666666666667" style="420" customWidth="1"/>
    <col min="10986" max="10986" width="17" style="420" customWidth="1"/>
    <col min="10987" max="10987" width="13.4416666666667" style="420" customWidth="1"/>
    <col min="10988" max="10988" width="32.1083333333333" style="420" customWidth="1"/>
    <col min="10989" max="10989" width="15.4416666666667" style="420" customWidth="1"/>
    <col min="10990" max="10990" width="12.2166666666667" style="420" customWidth="1"/>
    <col min="10991" max="11239" width="9" style="420"/>
    <col min="11240" max="11240" width="4.88333333333333" style="420" customWidth="1"/>
    <col min="11241" max="11241" width="30.6666666666667" style="420" customWidth="1"/>
    <col min="11242" max="11242" width="17" style="420" customWidth="1"/>
    <col min="11243" max="11243" width="13.4416666666667" style="420" customWidth="1"/>
    <col min="11244" max="11244" width="32.1083333333333" style="420" customWidth="1"/>
    <col min="11245" max="11245" width="15.4416666666667" style="420" customWidth="1"/>
    <col min="11246" max="11246" width="12.2166666666667" style="420" customWidth="1"/>
    <col min="11247" max="11495" width="9" style="420"/>
    <col min="11496" max="11496" width="4.88333333333333" style="420" customWidth="1"/>
    <col min="11497" max="11497" width="30.6666666666667" style="420" customWidth="1"/>
    <col min="11498" max="11498" width="17" style="420" customWidth="1"/>
    <col min="11499" max="11499" width="13.4416666666667" style="420" customWidth="1"/>
    <col min="11500" max="11500" width="32.1083333333333" style="420" customWidth="1"/>
    <col min="11501" max="11501" width="15.4416666666667" style="420" customWidth="1"/>
    <col min="11502" max="11502" width="12.2166666666667" style="420" customWidth="1"/>
    <col min="11503" max="11751" width="9" style="420"/>
    <col min="11752" max="11752" width="4.88333333333333" style="420" customWidth="1"/>
    <col min="11753" max="11753" width="30.6666666666667" style="420" customWidth="1"/>
    <col min="11754" max="11754" width="17" style="420" customWidth="1"/>
    <col min="11755" max="11755" width="13.4416666666667" style="420" customWidth="1"/>
    <col min="11756" max="11756" width="32.1083333333333" style="420" customWidth="1"/>
    <col min="11757" max="11757" width="15.4416666666667" style="420" customWidth="1"/>
    <col min="11758" max="11758" width="12.2166666666667" style="420" customWidth="1"/>
    <col min="11759" max="12007" width="9" style="420"/>
    <col min="12008" max="12008" width="4.88333333333333" style="420" customWidth="1"/>
    <col min="12009" max="12009" width="30.6666666666667" style="420" customWidth="1"/>
    <col min="12010" max="12010" width="17" style="420" customWidth="1"/>
    <col min="12011" max="12011" width="13.4416666666667" style="420" customWidth="1"/>
    <col min="12012" max="12012" width="32.1083333333333" style="420" customWidth="1"/>
    <col min="12013" max="12013" width="15.4416666666667" style="420" customWidth="1"/>
    <col min="12014" max="12014" width="12.2166666666667" style="420" customWidth="1"/>
    <col min="12015" max="12263" width="9" style="420"/>
    <col min="12264" max="12264" width="4.88333333333333" style="420" customWidth="1"/>
    <col min="12265" max="12265" width="30.6666666666667" style="420" customWidth="1"/>
    <col min="12266" max="12266" width="17" style="420" customWidth="1"/>
    <col min="12267" max="12267" width="13.4416666666667" style="420" customWidth="1"/>
    <col min="12268" max="12268" width="32.1083333333333" style="420" customWidth="1"/>
    <col min="12269" max="12269" width="15.4416666666667" style="420" customWidth="1"/>
    <col min="12270" max="12270" width="12.2166666666667" style="420" customWidth="1"/>
    <col min="12271" max="12519" width="9" style="420"/>
    <col min="12520" max="12520" width="4.88333333333333" style="420" customWidth="1"/>
    <col min="12521" max="12521" width="30.6666666666667" style="420" customWidth="1"/>
    <col min="12522" max="12522" width="17" style="420" customWidth="1"/>
    <col min="12523" max="12523" width="13.4416666666667" style="420" customWidth="1"/>
    <col min="12524" max="12524" width="32.1083333333333" style="420" customWidth="1"/>
    <col min="12525" max="12525" width="15.4416666666667" style="420" customWidth="1"/>
    <col min="12526" max="12526" width="12.2166666666667" style="420" customWidth="1"/>
    <col min="12527" max="12775" width="9" style="420"/>
    <col min="12776" max="12776" width="4.88333333333333" style="420" customWidth="1"/>
    <col min="12777" max="12777" width="30.6666666666667" style="420" customWidth="1"/>
    <col min="12778" max="12778" width="17" style="420" customWidth="1"/>
    <col min="12779" max="12779" width="13.4416666666667" style="420" customWidth="1"/>
    <col min="12780" max="12780" width="32.1083333333333" style="420" customWidth="1"/>
    <col min="12781" max="12781" width="15.4416666666667" style="420" customWidth="1"/>
    <col min="12782" max="12782" width="12.2166666666667" style="420" customWidth="1"/>
    <col min="12783" max="13031" width="9" style="420"/>
    <col min="13032" max="13032" width="4.88333333333333" style="420" customWidth="1"/>
    <col min="13033" max="13033" width="30.6666666666667" style="420" customWidth="1"/>
    <col min="13034" max="13034" width="17" style="420" customWidth="1"/>
    <col min="13035" max="13035" width="13.4416666666667" style="420" customWidth="1"/>
    <col min="13036" max="13036" width="32.1083333333333" style="420" customWidth="1"/>
    <col min="13037" max="13037" width="15.4416666666667" style="420" customWidth="1"/>
    <col min="13038" max="13038" width="12.2166666666667" style="420" customWidth="1"/>
    <col min="13039" max="13287" width="9" style="420"/>
    <col min="13288" max="13288" width="4.88333333333333" style="420" customWidth="1"/>
    <col min="13289" max="13289" width="30.6666666666667" style="420" customWidth="1"/>
    <col min="13290" max="13290" width="17" style="420" customWidth="1"/>
    <col min="13291" max="13291" width="13.4416666666667" style="420" customWidth="1"/>
    <col min="13292" max="13292" width="32.1083333333333" style="420" customWidth="1"/>
    <col min="13293" max="13293" width="15.4416666666667" style="420" customWidth="1"/>
    <col min="13294" max="13294" width="12.2166666666667" style="420" customWidth="1"/>
    <col min="13295" max="13543" width="9" style="420"/>
    <col min="13544" max="13544" width="4.88333333333333" style="420" customWidth="1"/>
    <col min="13545" max="13545" width="30.6666666666667" style="420" customWidth="1"/>
    <col min="13546" max="13546" width="17" style="420" customWidth="1"/>
    <col min="13547" max="13547" width="13.4416666666667" style="420" customWidth="1"/>
    <col min="13548" max="13548" width="32.1083333333333" style="420" customWidth="1"/>
    <col min="13549" max="13549" width="15.4416666666667" style="420" customWidth="1"/>
    <col min="13550" max="13550" width="12.2166666666667" style="420" customWidth="1"/>
    <col min="13551" max="13799" width="9" style="420"/>
    <col min="13800" max="13800" width="4.88333333333333" style="420" customWidth="1"/>
    <col min="13801" max="13801" width="30.6666666666667" style="420" customWidth="1"/>
    <col min="13802" max="13802" width="17" style="420" customWidth="1"/>
    <col min="13803" max="13803" width="13.4416666666667" style="420" customWidth="1"/>
    <col min="13804" max="13804" width="32.1083333333333" style="420" customWidth="1"/>
    <col min="13805" max="13805" width="15.4416666666667" style="420" customWidth="1"/>
    <col min="13806" max="13806" width="12.2166666666667" style="420" customWidth="1"/>
    <col min="13807" max="14055" width="9" style="420"/>
    <col min="14056" max="14056" width="4.88333333333333" style="420" customWidth="1"/>
    <col min="14057" max="14057" width="30.6666666666667" style="420" customWidth="1"/>
    <col min="14058" max="14058" width="17" style="420" customWidth="1"/>
    <col min="14059" max="14059" width="13.4416666666667" style="420" customWidth="1"/>
    <col min="14060" max="14060" width="32.1083333333333" style="420" customWidth="1"/>
    <col min="14061" max="14061" width="15.4416666666667" style="420" customWidth="1"/>
    <col min="14062" max="14062" width="12.2166666666667" style="420" customWidth="1"/>
    <col min="14063" max="14311" width="9" style="420"/>
    <col min="14312" max="14312" width="4.88333333333333" style="420" customWidth="1"/>
    <col min="14313" max="14313" width="30.6666666666667" style="420" customWidth="1"/>
    <col min="14314" max="14314" width="17" style="420" customWidth="1"/>
    <col min="14315" max="14315" width="13.4416666666667" style="420" customWidth="1"/>
    <col min="14316" max="14316" width="32.1083333333333" style="420" customWidth="1"/>
    <col min="14317" max="14317" width="15.4416666666667" style="420" customWidth="1"/>
    <col min="14318" max="14318" width="12.2166666666667" style="420" customWidth="1"/>
    <col min="14319" max="14567" width="9" style="420"/>
    <col min="14568" max="14568" width="4.88333333333333" style="420" customWidth="1"/>
    <col min="14569" max="14569" width="30.6666666666667" style="420" customWidth="1"/>
    <col min="14570" max="14570" width="17" style="420" customWidth="1"/>
    <col min="14571" max="14571" width="13.4416666666667" style="420" customWidth="1"/>
    <col min="14572" max="14572" width="32.1083333333333" style="420" customWidth="1"/>
    <col min="14573" max="14573" width="15.4416666666667" style="420" customWidth="1"/>
    <col min="14574" max="14574" width="12.2166666666667" style="420" customWidth="1"/>
    <col min="14575" max="14823" width="9" style="420"/>
    <col min="14824" max="14824" width="4.88333333333333" style="420" customWidth="1"/>
    <col min="14825" max="14825" width="30.6666666666667" style="420" customWidth="1"/>
    <col min="14826" max="14826" width="17" style="420" customWidth="1"/>
    <col min="14827" max="14827" width="13.4416666666667" style="420" customWidth="1"/>
    <col min="14828" max="14828" width="32.1083333333333" style="420" customWidth="1"/>
    <col min="14829" max="14829" width="15.4416666666667" style="420" customWidth="1"/>
    <col min="14830" max="14830" width="12.2166666666667" style="420" customWidth="1"/>
    <col min="14831" max="15079" width="9" style="420"/>
    <col min="15080" max="15080" width="4.88333333333333" style="420" customWidth="1"/>
    <col min="15081" max="15081" width="30.6666666666667" style="420" customWidth="1"/>
    <col min="15082" max="15082" width="17" style="420" customWidth="1"/>
    <col min="15083" max="15083" width="13.4416666666667" style="420" customWidth="1"/>
    <col min="15084" max="15084" width="32.1083333333333" style="420" customWidth="1"/>
    <col min="15085" max="15085" width="15.4416666666667" style="420" customWidth="1"/>
    <col min="15086" max="15086" width="12.2166666666667" style="420" customWidth="1"/>
    <col min="15087" max="15335" width="9" style="420"/>
    <col min="15336" max="15336" width="4.88333333333333" style="420" customWidth="1"/>
    <col min="15337" max="15337" width="30.6666666666667" style="420" customWidth="1"/>
    <col min="15338" max="15338" width="17" style="420" customWidth="1"/>
    <col min="15339" max="15339" width="13.4416666666667" style="420" customWidth="1"/>
    <col min="15340" max="15340" width="32.1083333333333" style="420" customWidth="1"/>
    <col min="15341" max="15341" width="15.4416666666667" style="420" customWidth="1"/>
    <col min="15342" max="15342" width="12.2166666666667" style="420" customWidth="1"/>
    <col min="15343" max="15591" width="9" style="420"/>
    <col min="15592" max="15592" width="4.88333333333333" style="420" customWidth="1"/>
    <col min="15593" max="15593" width="30.6666666666667" style="420" customWidth="1"/>
    <col min="15594" max="15594" width="17" style="420" customWidth="1"/>
    <col min="15595" max="15595" width="13.4416666666667" style="420" customWidth="1"/>
    <col min="15596" max="15596" width="32.1083333333333" style="420" customWidth="1"/>
    <col min="15597" max="15597" width="15.4416666666667" style="420" customWidth="1"/>
    <col min="15598" max="15598" width="12.2166666666667" style="420" customWidth="1"/>
    <col min="15599" max="15847" width="9" style="420"/>
    <col min="15848" max="15848" width="4.88333333333333" style="420" customWidth="1"/>
    <col min="15849" max="15849" width="30.6666666666667" style="420" customWidth="1"/>
    <col min="15850" max="15850" width="17" style="420" customWidth="1"/>
    <col min="15851" max="15851" width="13.4416666666667" style="420" customWidth="1"/>
    <col min="15852" max="15852" width="32.1083333333333" style="420" customWidth="1"/>
    <col min="15853" max="15853" width="15.4416666666667" style="420" customWidth="1"/>
    <col min="15854" max="15854" width="12.2166666666667" style="420" customWidth="1"/>
    <col min="15855" max="16103" width="9" style="420"/>
    <col min="16104" max="16104" width="4.88333333333333" style="420" customWidth="1"/>
    <col min="16105" max="16105" width="30.6666666666667" style="420" customWidth="1"/>
    <col min="16106" max="16106" width="17" style="420" customWidth="1"/>
    <col min="16107" max="16107" width="13.4416666666667" style="420" customWidth="1"/>
    <col min="16108" max="16108" width="32.1083333333333" style="420" customWidth="1"/>
    <col min="16109" max="16109" width="15.4416666666667" style="420" customWidth="1"/>
    <col min="16110" max="16110" width="12.2166666666667" style="420" customWidth="1"/>
    <col min="16111" max="16384" width="9" style="420"/>
  </cols>
  <sheetData>
    <row r="1" ht="21" customHeight="1" spans="1:8">
      <c r="A1" s="171" t="s">
        <v>137</v>
      </c>
      <c r="B1" s="171"/>
      <c r="C1" s="171"/>
      <c r="D1" s="171"/>
      <c r="E1" s="171"/>
      <c r="F1" s="171"/>
      <c r="G1" s="171"/>
      <c r="H1" s="171"/>
    </row>
    <row r="2" ht="25.5" customHeight="1" spans="1:8">
      <c r="A2" s="99" t="s">
        <v>138</v>
      </c>
      <c r="B2" s="99"/>
      <c r="C2" s="99"/>
      <c r="D2" s="99"/>
      <c r="E2" s="99"/>
      <c r="F2" s="99"/>
      <c r="G2" s="99"/>
      <c r="H2" s="99"/>
    </row>
    <row r="3" ht="20.1" customHeight="1" spans="1:8">
      <c r="A3" s="421"/>
      <c r="B3" s="421"/>
      <c r="C3" s="421"/>
      <c r="D3" s="421"/>
      <c r="E3" s="421"/>
      <c r="F3" s="421"/>
      <c r="G3" s="421"/>
      <c r="H3" s="422" t="s">
        <v>2</v>
      </c>
    </row>
    <row r="4" ht="66" customHeight="1" spans="1:8">
      <c r="A4" s="423" t="s">
        <v>3</v>
      </c>
      <c r="B4" s="351" t="s">
        <v>4</v>
      </c>
      <c r="C4" s="294" t="s">
        <v>61</v>
      </c>
      <c r="D4" s="294" t="s">
        <v>62</v>
      </c>
      <c r="E4" s="353" t="s">
        <v>63</v>
      </c>
      <c r="F4" s="294" t="s">
        <v>64</v>
      </c>
      <c r="G4" s="294" t="s">
        <v>139</v>
      </c>
      <c r="H4" s="295" t="s">
        <v>66</v>
      </c>
    </row>
    <row r="5" ht="30" customHeight="1" spans="1:8">
      <c r="A5" s="311" t="s">
        <v>67</v>
      </c>
      <c r="B5" s="272">
        <v>1229733</v>
      </c>
      <c r="C5" s="272">
        <f>C6+C29</f>
        <v>1123497</v>
      </c>
      <c r="D5" s="272">
        <f>D6+D29</f>
        <v>1055989</v>
      </c>
      <c r="E5" s="272">
        <f>E6+E29</f>
        <v>1165813.148</v>
      </c>
      <c r="F5" s="272">
        <f>F6+F29</f>
        <v>1184821.148</v>
      </c>
      <c r="G5" s="357"/>
      <c r="H5" s="357"/>
    </row>
    <row r="6" ht="30" customHeight="1" spans="1:8">
      <c r="A6" s="428" t="s">
        <v>68</v>
      </c>
      <c r="B6" s="276">
        <v>458792</v>
      </c>
      <c r="C6" s="276">
        <f t="shared" ref="B6:F6" si="0">C7+C21</f>
        <v>477099</v>
      </c>
      <c r="D6" s="276">
        <f t="shared" si="0"/>
        <v>428599</v>
      </c>
      <c r="E6" s="272">
        <f t="shared" si="0"/>
        <v>428599</v>
      </c>
      <c r="F6" s="434">
        <f t="shared" si="0"/>
        <v>429009</v>
      </c>
      <c r="G6" s="357">
        <f t="shared" ref="G6:G37" si="1">IFERROR(F6/E6,"")</f>
        <v>1.00095660512507</v>
      </c>
      <c r="H6" s="357">
        <f t="shared" ref="H6:H37" si="2">IFERROR(F6/B6-1,"")</f>
        <v>-0.0649161275697919</v>
      </c>
    </row>
    <row r="7" ht="30" customHeight="1" spans="1:8">
      <c r="A7" s="435" t="s">
        <v>69</v>
      </c>
      <c r="B7" s="434">
        <v>172591</v>
      </c>
      <c r="C7" s="434">
        <v>184699</v>
      </c>
      <c r="D7" s="272">
        <v>140599</v>
      </c>
      <c r="E7" s="272">
        <v>140599</v>
      </c>
      <c r="F7" s="434">
        <f>SUM(F8:F19)</f>
        <v>140284</v>
      </c>
      <c r="G7" s="357">
        <f t="shared" si="1"/>
        <v>0.997759585772303</v>
      </c>
      <c r="H7" s="357">
        <f t="shared" si="2"/>
        <v>-0.187188207959859</v>
      </c>
    </row>
    <row r="8" ht="30" customHeight="1" spans="1:8">
      <c r="A8" s="435" t="s">
        <v>70</v>
      </c>
      <c r="B8" s="434">
        <v>48803</v>
      </c>
      <c r="C8" s="434">
        <v>54000</v>
      </c>
      <c r="D8" s="272">
        <v>22000</v>
      </c>
      <c r="E8" s="272">
        <v>22000</v>
      </c>
      <c r="F8" s="434">
        <v>19485</v>
      </c>
      <c r="G8" s="357">
        <f t="shared" si="1"/>
        <v>0.885681818181818</v>
      </c>
      <c r="H8" s="357">
        <f t="shared" si="2"/>
        <v>-0.600741757678831</v>
      </c>
    </row>
    <row r="9" ht="30" customHeight="1" spans="1:8">
      <c r="A9" s="435" t="s">
        <v>71</v>
      </c>
      <c r="B9" s="434">
        <v>13067</v>
      </c>
      <c r="C9" s="434">
        <v>14300</v>
      </c>
      <c r="D9" s="272">
        <v>14300</v>
      </c>
      <c r="E9" s="272">
        <v>14300</v>
      </c>
      <c r="F9" s="434">
        <v>12025</v>
      </c>
      <c r="G9" s="357">
        <f t="shared" si="1"/>
        <v>0.840909090909091</v>
      </c>
      <c r="H9" s="357">
        <f t="shared" si="2"/>
        <v>-0.0797428637024565</v>
      </c>
    </row>
    <row r="10" ht="30" customHeight="1" spans="1:8">
      <c r="A10" s="435" t="s">
        <v>72</v>
      </c>
      <c r="B10" s="434">
        <v>3673</v>
      </c>
      <c r="C10" s="434">
        <v>4000</v>
      </c>
      <c r="D10" s="272">
        <v>4000</v>
      </c>
      <c r="E10" s="272">
        <v>4000</v>
      </c>
      <c r="F10" s="434">
        <v>3147</v>
      </c>
      <c r="G10" s="357">
        <f t="shared" si="1"/>
        <v>0.78675</v>
      </c>
      <c r="H10" s="357">
        <f t="shared" si="2"/>
        <v>-0.14320718758508</v>
      </c>
    </row>
    <row r="11" ht="30" customHeight="1" spans="1:8">
      <c r="A11" s="435" t="s">
        <v>73</v>
      </c>
      <c r="B11" s="434">
        <v>1356</v>
      </c>
      <c r="C11" s="434">
        <v>1400</v>
      </c>
      <c r="D11" s="272">
        <v>1400</v>
      </c>
      <c r="E11" s="272">
        <v>1400</v>
      </c>
      <c r="F11" s="434">
        <v>1163</v>
      </c>
      <c r="G11" s="357">
        <f t="shared" si="1"/>
        <v>0.830714285714286</v>
      </c>
      <c r="H11" s="357">
        <f t="shared" si="2"/>
        <v>-0.142330383480826</v>
      </c>
    </row>
    <row r="12" ht="30" customHeight="1" spans="1:8">
      <c r="A12" s="435" t="s">
        <v>74</v>
      </c>
      <c r="B12" s="434">
        <v>11740</v>
      </c>
      <c r="C12" s="434">
        <v>12000</v>
      </c>
      <c r="D12" s="272">
        <v>10000</v>
      </c>
      <c r="E12" s="272">
        <v>10000</v>
      </c>
      <c r="F12" s="434">
        <v>8852</v>
      </c>
      <c r="G12" s="357">
        <f t="shared" si="1"/>
        <v>0.8852</v>
      </c>
      <c r="H12" s="357">
        <f t="shared" si="2"/>
        <v>-0.245996592844974</v>
      </c>
    </row>
    <row r="13" ht="30" customHeight="1" spans="1:8">
      <c r="A13" s="435" t="s">
        <v>75</v>
      </c>
      <c r="B13" s="434">
        <v>11050</v>
      </c>
      <c r="C13" s="434">
        <v>12000</v>
      </c>
      <c r="D13" s="272">
        <v>12000</v>
      </c>
      <c r="E13" s="272">
        <v>12000</v>
      </c>
      <c r="F13" s="434">
        <v>10857</v>
      </c>
      <c r="G13" s="357">
        <f t="shared" si="1"/>
        <v>0.90475</v>
      </c>
      <c r="H13" s="357">
        <f t="shared" si="2"/>
        <v>-0.0174660633484163</v>
      </c>
    </row>
    <row r="14" ht="30" customHeight="1" spans="1:8">
      <c r="A14" s="435" t="s">
        <v>76</v>
      </c>
      <c r="B14" s="434">
        <v>4936</v>
      </c>
      <c r="C14" s="434">
        <v>5200</v>
      </c>
      <c r="D14" s="272">
        <v>3500</v>
      </c>
      <c r="E14" s="272">
        <v>3500</v>
      </c>
      <c r="F14" s="434">
        <v>3295</v>
      </c>
      <c r="G14" s="357">
        <f t="shared" si="1"/>
        <v>0.941428571428571</v>
      </c>
      <c r="H14" s="357">
        <f t="shared" si="2"/>
        <v>-0.332455429497569</v>
      </c>
    </row>
    <row r="15" ht="30" customHeight="1" spans="1:8">
      <c r="A15" s="435" t="s">
        <v>77</v>
      </c>
      <c r="B15" s="434">
        <v>44607</v>
      </c>
      <c r="C15" s="434">
        <v>48000</v>
      </c>
      <c r="D15" s="272">
        <v>30000</v>
      </c>
      <c r="E15" s="272">
        <v>30000</v>
      </c>
      <c r="F15" s="434">
        <v>35476</v>
      </c>
      <c r="G15" s="357">
        <f t="shared" si="1"/>
        <v>1.18253333333333</v>
      </c>
      <c r="H15" s="357">
        <f t="shared" si="2"/>
        <v>-0.204698814087475</v>
      </c>
    </row>
    <row r="16" ht="30" customHeight="1" spans="1:8">
      <c r="A16" s="435" t="s">
        <v>78</v>
      </c>
      <c r="B16" s="434">
        <v>5371</v>
      </c>
      <c r="C16" s="434">
        <v>5500</v>
      </c>
      <c r="D16" s="272">
        <v>16600</v>
      </c>
      <c r="E16" s="272">
        <v>16600</v>
      </c>
      <c r="F16" s="434">
        <v>13483</v>
      </c>
      <c r="G16" s="357">
        <f t="shared" si="1"/>
        <v>0.812228915662651</v>
      </c>
      <c r="H16" s="357">
        <f t="shared" si="2"/>
        <v>1.51033327127164</v>
      </c>
    </row>
    <row r="17" ht="30" customHeight="1" spans="1:8">
      <c r="A17" s="435" t="s">
        <v>79</v>
      </c>
      <c r="B17" s="434">
        <v>2180</v>
      </c>
      <c r="C17" s="434">
        <v>2216</v>
      </c>
      <c r="D17" s="272">
        <v>8716</v>
      </c>
      <c r="E17" s="272">
        <v>8716</v>
      </c>
      <c r="F17" s="434">
        <f>9569-821</f>
        <v>8748</v>
      </c>
      <c r="G17" s="357">
        <f t="shared" si="1"/>
        <v>1.00367140890317</v>
      </c>
      <c r="H17" s="357">
        <f t="shared" si="2"/>
        <v>3.01284403669725</v>
      </c>
    </row>
    <row r="18" ht="30" customHeight="1" spans="1:8">
      <c r="A18" s="435" t="s">
        <v>80</v>
      </c>
      <c r="B18" s="434">
        <v>25670</v>
      </c>
      <c r="C18" s="434">
        <v>25963</v>
      </c>
      <c r="D18" s="272">
        <v>17963</v>
      </c>
      <c r="E18" s="272">
        <v>17963</v>
      </c>
      <c r="F18" s="434">
        <v>23627</v>
      </c>
      <c r="G18" s="357">
        <f t="shared" si="1"/>
        <v>1.31531481378389</v>
      </c>
      <c r="H18" s="357">
        <f t="shared" si="2"/>
        <v>-0.0795870666147254</v>
      </c>
    </row>
    <row r="19" ht="30" customHeight="1" spans="1:8">
      <c r="A19" s="435" t="s">
        <v>20</v>
      </c>
      <c r="B19" s="434">
        <v>116</v>
      </c>
      <c r="C19" s="434">
        <v>120</v>
      </c>
      <c r="D19" s="272">
        <v>120</v>
      </c>
      <c r="E19" s="272">
        <v>120</v>
      </c>
      <c r="F19" s="434">
        <v>126</v>
      </c>
      <c r="G19" s="357">
        <f t="shared" si="1"/>
        <v>1.05</v>
      </c>
      <c r="H19" s="357">
        <f t="shared" si="2"/>
        <v>0.0862068965517242</v>
      </c>
    </row>
    <row r="20" ht="30" customHeight="1" spans="1:8">
      <c r="A20" s="435" t="s">
        <v>21</v>
      </c>
      <c r="B20" s="434">
        <v>22</v>
      </c>
      <c r="C20" s="276"/>
      <c r="D20" s="272"/>
      <c r="E20" s="272"/>
      <c r="F20" s="434"/>
      <c r="G20" s="357" t="str">
        <f t="shared" si="1"/>
        <v/>
      </c>
      <c r="H20" s="357"/>
    </row>
    <row r="21" ht="30" customHeight="1" spans="1:8">
      <c r="A21" s="435" t="s">
        <v>81</v>
      </c>
      <c r="B21" s="276">
        <v>286201</v>
      </c>
      <c r="C21" s="276">
        <f>SUM(C22:C28)</f>
        <v>292400</v>
      </c>
      <c r="D21" s="436">
        <v>288000</v>
      </c>
      <c r="E21" s="437">
        <v>288000</v>
      </c>
      <c r="F21" s="276">
        <v>288725</v>
      </c>
      <c r="G21" s="357">
        <f t="shared" si="1"/>
        <v>1.00251736111111</v>
      </c>
      <c r="H21" s="357">
        <f t="shared" si="2"/>
        <v>0.00881897687289701</v>
      </c>
    </row>
    <row r="22" ht="30" customHeight="1" spans="1:8">
      <c r="A22" s="435" t="s">
        <v>82</v>
      </c>
      <c r="B22" s="276">
        <v>11557</v>
      </c>
      <c r="C22" s="276">
        <v>8000</v>
      </c>
      <c r="D22" s="438">
        <v>6000</v>
      </c>
      <c r="E22" s="439">
        <v>6000</v>
      </c>
      <c r="F22" s="276">
        <v>5682</v>
      </c>
      <c r="G22" s="357">
        <f t="shared" si="1"/>
        <v>0.947</v>
      </c>
      <c r="H22" s="357">
        <f t="shared" si="2"/>
        <v>-0.508349917798737</v>
      </c>
    </row>
    <row r="23" ht="30" customHeight="1" spans="1:8">
      <c r="A23" s="435" t="s">
        <v>83</v>
      </c>
      <c r="B23" s="276">
        <v>24883</v>
      </c>
      <c r="C23" s="276">
        <v>24000</v>
      </c>
      <c r="D23" s="438">
        <v>18000</v>
      </c>
      <c r="E23" s="439">
        <v>18000</v>
      </c>
      <c r="F23" s="276">
        <v>18533</v>
      </c>
      <c r="G23" s="357">
        <f t="shared" si="1"/>
        <v>1.02961111111111</v>
      </c>
      <c r="H23" s="357">
        <f t="shared" si="2"/>
        <v>-0.255194309367841</v>
      </c>
    </row>
    <row r="24" ht="30" customHeight="1" spans="1:8">
      <c r="A24" s="435" t="s">
        <v>84</v>
      </c>
      <c r="B24" s="276">
        <v>6244</v>
      </c>
      <c r="C24" s="276">
        <v>6400</v>
      </c>
      <c r="D24" s="436">
        <v>6400</v>
      </c>
      <c r="E24" s="437">
        <v>6400</v>
      </c>
      <c r="F24" s="276">
        <v>5784</v>
      </c>
      <c r="G24" s="357">
        <f t="shared" si="1"/>
        <v>0.90375</v>
      </c>
      <c r="H24" s="357">
        <f t="shared" si="2"/>
        <v>-0.0736707238949391</v>
      </c>
    </row>
    <row r="25" ht="39.9" customHeight="1" spans="1:8">
      <c r="A25" s="440" t="s">
        <v>85</v>
      </c>
      <c r="B25" s="276">
        <v>232993</v>
      </c>
      <c r="C25" s="276">
        <v>248000</v>
      </c>
      <c r="D25" s="436">
        <v>255600</v>
      </c>
      <c r="E25" s="437">
        <v>255600</v>
      </c>
      <c r="F25" s="276">
        <v>256650</v>
      </c>
      <c r="G25" s="357">
        <f t="shared" si="1"/>
        <v>1.00410798122066</v>
      </c>
      <c r="H25" s="357">
        <f t="shared" si="2"/>
        <v>0.101535239256115</v>
      </c>
    </row>
    <row r="26" ht="27.9" customHeight="1" spans="1:8">
      <c r="A26" s="188" t="s">
        <v>86</v>
      </c>
      <c r="B26" s="276">
        <v>41</v>
      </c>
      <c r="C26" s="276">
        <v>0</v>
      </c>
      <c r="D26" s="436"/>
      <c r="E26" s="437"/>
      <c r="F26" s="276"/>
      <c r="G26" s="357" t="str">
        <f t="shared" si="1"/>
        <v/>
      </c>
      <c r="H26" s="357"/>
    </row>
    <row r="27" ht="27.9" customHeight="1" spans="1:8">
      <c r="A27" s="188" t="s">
        <v>87</v>
      </c>
      <c r="B27" s="276">
        <v>888</v>
      </c>
      <c r="C27" s="276">
        <v>1000</v>
      </c>
      <c r="D27" s="436">
        <v>1000</v>
      </c>
      <c r="E27" s="437">
        <v>1000</v>
      </c>
      <c r="F27" s="276">
        <v>833</v>
      </c>
      <c r="G27" s="357">
        <f t="shared" si="1"/>
        <v>0.833</v>
      </c>
      <c r="H27" s="357">
        <f t="shared" si="2"/>
        <v>-0.0619369369369369</v>
      </c>
    </row>
    <row r="28" ht="27.9" customHeight="1" spans="1:8">
      <c r="A28" s="188" t="s">
        <v>88</v>
      </c>
      <c r="B28" s="276">
        <v>9595</v>
      </c>
      <c r="C28" s="276">
        <v>5000</v>
      </c>
      <c r="D28" s="438">
        <v>1000</v>
      </c>
      <c r="E28" s="439">
        <v>1000</v>
      </c>
      <c r="F28" s="276">
        <v>1243</v>
      </c>
      <c r="G28" s="357">
        <f t="shared" si="1"/>
        <v>1.243</v>
      </c>
      <c r="H28" s="357">
        <f t="shared" si="2"/>
        <v>-0.870453361125586</v>
      </c>
    </row>
    <row r="29" ht="29.1" customHeight="1" spans="1:8">
      <c r="A29" s="428" t="s">
        <v>89</v>
      </c>
      <c r="B29" s="276">
        <v>770941</v>
      </c>
      <c r="C29" s="276">
        <f>C30+C31+C32+C33+C34+C37</f>
        <v>646398</v>
      </c>
      <c r="D29" s="276">
        <f>D30+D31+D32+D33+D34+D37</f>
        <v>627390</v>
      </c>
      <c r="E29" s="272">
        <f>E30+E31+E32+E33+E34+E37</f>
        <v>737214.148</v>
      </c>
      <c r="F29" s="276">
        <f>F30+F31+F32+F33+F34+F37</f>
        <v>755812.148</v>
      </c>
      <c r="G29" s="357"/>
      <c r="H29" s="357"/>
    </row>
    <row r="30" ht="29.1" customHeight="1" spans="1:8">
      <c r="A30" s="275" t="s">
        <v>90</v>
      </c>
      <c r="B30" s="276">
        <v>322743</v>
      </c>
      <c r="C30" s="276">
        <v>247610</v>
      </c>
      <c r="D30" s="276">
        <v>247610</v>
      </c>
      <c r="E30" s="272">
        <v>357434.148</v>
      </c>
      <c r="F30" s="276">
        <v>357434.148</v>
      </c>
      <c r="G30" s="357"/>
      <c r="H30" s="357"/>
    </row>
    <row r="31" ht="29.1" customHeight="1" spans="1:8">
      <c r="A31" s="275" t="s">
        <v>91</v>
      </c>
      <c r="B31" s="276">
        <v>487</v>
      </c>
      <c r="C31" s="276">
        <v>487</v>
      </c>
      <c r="D31" s="276">
        <v>487</v>
      </c>
      <c r="E31" s="272">
        <v>487</v>
      </c>
      <c r="F31" s="276">
        <v>487</v>
      </c>
      <c r="G31" s="357"/>
      <c r="H31" s="357"/>
    </row>
    <row r="32" ht="29.1" customHeight="1" spans="1:8">
      <c r="A32" s="275" t="s">
        <v>92</v>
      </c>
      <c r="B32" s="276">
        <v>755</v>
      </c>
      <c r="C32" s="276">
        <v>22686</v>
      </c>
      <c r="D32" s="276">
        <v>22686</v>
      </c>
      <c r="E32" s="272">
        <v>22686</v>
      </c>
      <c r="F32" s="276">
        <v>22686</v>
      </c>
      <c r="G32" s="357"/>
      <c r="H32" s="357"/>
    </row>
    <row r="33" ht="29.1" customHeight="1" spans="1:8">
      <c r="A33" s="275" t="s">
        <v>93</v>
      </c>
      <c r="B33" s="276">
        <v>220909</v>
      </c>
      <c r="C33" s="276">
        <v>220000</v>
      </c>
      <c r="D33" s="276">
        <v>172000</v>
      </c>
      <c r="E33" s="272">
        <v>172000</v>
      </c>
      <c r="F33" s="276">
        <v>190598</v>
      </c>
      <c r="G33" s="357"/>
      <c r="H33" s="357"/>
    </row>
    <row r="34" ht="29.1" customHeight="1" spans="1:8">
      <c r="A34" s="275" t="s">
        <v>94</v>
      </c>
      <c r="B34" s="276">
        <v>111000</v>
      </c>
      <c r="C34" s="276">
        <v>68000</v>
      </c>
      <c r="D34" s="276">
        <v>97000</v>
      </c>
      <c r="E34" s="272">
        <v>97000</v>
      </c>
      <c r="F34" s="276">
        <v>97000</v>
      </c>
      <c r="G34" s="357"/>
      <c r="H34" s="357"/>
    </row>
    <row r="35" ht="39" customHeight="1" spans="1:8">
      <c r="A35" s="259" t="s">
        <v>95</v>
      </c>
      <c r="B35" s="276">
        <v>40000</v>
      </c>
      <c r="C35" s="276"/>
      <c r="D35" s="276">
        <v>29000</v>
      </c>
      <c r="E35" s="272">
        <v>29000</v>
      </c>
      <c r="F35" s="276">
        <v>29000</v>
      </c>
      <c r="G35" s="357"/>
      <c r="H35" s="357"/>
    </row>
    <row r="36" ht="39" customHeight="1" spans="1:8">
      <c r="A36" s="259" t="s">
        <v>96</v>
      </c>
      <c r="B36" s="276">
        <v>71000</v>
      </c>
      <c r="C36" s="276">
        <v>68000</v>
      </c>
      <c r="D36" s="276">
        <v>68000</v>
      </c>
      <c r="E36" s="272">
        <v>68000</v>
      </c>
      <c r="F36" s="276">
        <v>68000</v>
      </c>
      <c r="G36" s="357"/>
      <c r="H36" s="357"/>
    </row>
    <row r="37" ht="29.1" customHeight="1" spans="1:8">
      <c r="A37" s="275" t="s">
        <v>97</v>
      </c>
      <c r="B37" s="276">
        <v>115047</v>
      </c>
      <c r="C37" s="276">
        <v>87615</v>
      </c>
      <c r="D37" s="276">
        <v>87607</v>
      </c>
      <c r="E37" s="272">
        <v>87607</v>
      </c>
      <c r="F37" s="276">
        <v>87607</v>
      </c>
      <c r="G37" s="357"/>
      <c r="H37" s="357"/>
    </row>
    <row r="38" s="419" customFormat="1" ht="66" customHeight="1" spans="1:8">
      <c r="A38" s="431" t="s">
        <v>140</v>
      </c>
      <c r="B38" s="431"/>
      <c r="C38" s="431"/>
      <c r="D38" s="431"/>
      <c r="E38" s="432"/>
      <c r="F38" s="431"/>
      <c r="G38" s="431"/>
      <c r="H38" s="431"/>
    </row>
  </sheetData>
  <mergeCells count="2">
    <mergeCell ref="A2:H2"/>
    <mergeCell ref="A38:H38"/>
  </mergeCells>
  <printOptions horizontalCentered="1"/>
  <pageMargins left="1.00347222222222" right="1.00347222222222" top="1.37777777777778" bottom="1.14166666666667" header="0.590277777777778" footer="0.786805555555556"/>
  <pageSetup paperSize="9" scale="82" fitToHeight="0" orientation="portrait" blackAndWhite="1" errors="blank"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FF00"/>
    <pageSetUpPr fitToPage="1"/>
  </sheetPr>
  <dimension ref="A1:XEF41"/>
  <sheetViews>
    <sheetView showZeros="0" topLeftCell="A6" workbookViewId="0">
      <selection activeCell="G39" sqref="G39"/>
    </sheetView>
  </sheetViews>
  <sheetFormatPr defaultColWidth="9" defaultRowHeight="21.9" customHeight="1"/>
  <cols>
    <col min="1" max="1" width="31.625" style="420" customWidth="1"/>
    <col min="2" max="2" width="16.1083333333333" style="420" hidden="1" customWidth="1"/>
    <col min="3" max="4" width="13.875" style="420" customWidth="1"/>
    <col min="5" max="5" width="12.5" style="420" hidden="1" customWidth="1"/>
    <col min="6" max="6" width="14.375" style="420" customWidth="1"/>
    <col min="7" max="8" width="12.625" style="420" customWidth="1"/>
    <col min="9" max="9" width="12.625" style="420"/>
    <col min="10" max="214" width="9" style="420"/>
    <col min="215" max="215" width="4.88333333333333" style="420" customWidth="1"/>
    <col min="216" max="216" width="30.6666666666667" style="420" customWidth="1"/>
    <col min="217" max="217" width="17" style="420" customWidth="1"/>
    <col min="218" max="218" width="13.4416666666667" style="420" customWidth="1"/>
    <col min="219" max="219" width="32.1083333333333" style="420" customWidth="1"/>
    <col min="220" max="220" width="15.4416666666667" style="420" customWidth="1"/>
    <col min="221" max="221" width="12.2166666666667" style="420" customWidth="1"/>
    <col min="222" max="470" width="9" style="420"/>
    <col min="471" max="471" width="4.88333333333333" style="420" customWidth="1"/>
    <col min="472" max="472" width="30.6666666666667" style="420" customWidth="1"/>
    <col min="473" max="473" width="17" style="420" customWidth="1"/>
    <col min="474" max="474" width="13.4416666666667" style="420" customWidth="1"/>
    <col min="475" max="475" width="32.1083333333333" style="420" customWidth="1"/>
    <col min="476" max="476" width="15.4416666666667" style="420" customWidth="1"/>
    <col min="477" max="477" width="12.2166666666667" style="420" customWidth="1"/>
    <col min="478" max="726" width="9" style="420"/>
    <col min="727" max="727" width="4.88333333333333" style="420" customWidth="1"/>
    <col min="728" max="728" width="30.6666666666667" style="420" customWidth="1"/>
    <col min="729" max="729" width="17" style="420" customWidth="1"/>
    <col min="730" max="730" width="13.4416666666667" style="420" customWidth="1"/>
    <col min="731" max="731" width="32.1083333333333" style="420" customWidth="1"/>
    <col min="732" max="732" width="15.4416666666667" style="420" customWidth="1"/>
    <col min="733" max="733" width="12.2166666666667" style="420" customWidth="1"/>
    <col min="734" max="982" width="9" style="420"/>
    <col min="983" max="983" width="4.88333333333333" style="420" customWidth="1"/>
    <col min="984" max="984" width="30.6666666666667" style="420" customWidth="1"/>
    <col min="985" max="985" width="17" style="420" customWidth="1"/>
    <col min="986" max="986" width="13.4416666666667" style="420" customWidth="1"/>
    <col min="987" max="987" width="32.1083333333333" style="420" customWidth="1"/>
    <col min="988" max="988" width="15.4416666666667" style="420" customWidth="1"/>
    <col min="989" max="989" width="12.2166666666667" style="420" customWidth="1"/>
    <col min="990" max="1238" width="9" style="420"/>
    <col min="1239" max="1239" width="4.88333333333333" style="420" customWidth="1"/>
    <col min="1240" max="1240" width="30.6666666666667" style="420" customWidth="1"/>
    <col min="1241" max="1241" width="17" style="420" customWidth="1"/>
    <col min="1242" max="1242" width="13.4416666666667" style="420" customWidth="1"/>
    <col min="1243" max="1243" width="32.1083333333333" style="420" customWidth="1"/>
    <col min="1244" max="1244" width="15.4416666666667" style="420" customWidth="1"/>
    <col min="1245" max="1245" width="12.2166666666667" style="420" customWidth="1"/>
    <col min="1246" max="1494" width="9" style="420"/>
    <col min="1495" max="1495" width="4.88333333333333" style="420" customWidth="1"/>
    <col min="1496" max="1496" width="30.6666666666667" style="420" customWidth="1"/>
    <col min="1497" max="1497" width="17" style="420" customWidth="1"/>
    <col min="1498" max="1498" width="13.4416666666667" style="420" customWidth="1"/>
    <col min="1499" max="1499" width="32.1083333333333" style="420" customWidth="1"/>
    <col min="1500" max="1500" width="15.4416666666667" style="420" customWidth="1"/>
    <col min="1501" max="1501" width="12.2166666666667" style="420" customWidth="1"/>
    <col min="1502" max="1750" width="9" style="420"/>
    <col min="1751" max="1751" width="4.88333333333333" style="420" customWidth="1"/>
    <col min="1752" max="1752" width="30.6666666666667" style="420" customWidth="1"/>
    <col min="1753" max="1753" width="17" style="420" customWidth="1"/>
    <col min="1754" max="1754" width="13.4416666666667" style="420" customWidth="1"/>
    <col min="1755" max="1755" width="32.1083333333333" style="420" customWidth="1"/>
    <col min="1756" max="1756" width="15.4416666666667" style="420" customWidth="1"/>
    <col min="1757" max="1757" width="12.2166666666667" style="420" customWidth="1"/>
    <col min="1758" max="2006" width="9" style="420"/>
    <col min="2007" max="2007" width="4.88333333333333" style="420" customWidth="1"/>
    <col min="2008" max="2008" width="30.6666666666667" style="420" customWidth="1"/>
    <col min="2009" max="2009" width="17" style="420" customWidth="1"/>
    <col min="2010" max="2010" width="13.4416666666667" style="420" customWidth="1"/>
    <col min="2011" max="2011" width="32.1083333333333" style="420" customWidth="1"/>
    <col min="2012" max="2012" width="15.4416666666667" style="420" customWidth="1"/>
    <col min="2013" max="2013" width="12.2166666666667" style="420" customWidth="1"/>
    <col min="2014" max="2262" width="9" style="420"/>
    <col min="2263" max="2263" width="4.88333333333333" style="420" customWidth="1"/>
    <col min="2264" max="2264" width="30.6666666666667" style="420" customWidth="1"/>
    <col min="2265" max="2265" width="17" style="420" customWidth="1"/>
    <col min="2266" max="2266" width="13.4416666666667" style="420" customWidth="1"/>
    <col min="2267" max="2267" width="32.1083333333333" style="420" customWidth="1"/>
    <col min="2268" max="2268" width="15.4416666666667" style="420" customWidth="1"/>
    <col min="2269" max="2269" width="12.2166666666667" style="420" customWidth="1"/>
    <col min="2270" max="2518" width="9" style="420"/>
    <col min="2519" max="2519" width="4.88333333333333" style="420" customWidth="1"/>
    <col min="2520" max="2520" width="30.6666666666667" style="420" customWidth="1"/>
    <col min="2521" max="2521" width="17" style="420" customWidth="1"/>
    <col min="2522" max="2522" width="13.4416666666667" style="420" customWidth="1"/>
    <col min="2523" max="2523" width="32.1083333333333" style="420" customWidth="1"/>
    <col min="2524" max="2524" width="15.4416666666667" style="420" customWidth="1"/>
    <col min="2525" max="2525" width="12.2166666666667" style="420" customWidth="1"/>
    <col min="2526" max="2774" width="9" style="420"/>
    <col min="2775" max="2775" width="4.88333333333333" style="420" customWidth="1"/>
    <col min="2776" max="2776" width="30.6666666666667" style="420" customWidth="1"/>
    <col min="2777" max="2777" width="17" style="420" customWidth="1"/>
    <col min="2778" max="2778" width="13.4416666666667" style="420" customWidth="1"/>
    <col min="2779" max="2779" width="32.1083333333333" style="420" customWidth="1"/>
    <col min="2780" max="2780" width="15.4416666666667" style="420" customWidth="1"/>
    <col min="2781" max="2781" width="12.2166666666667" style="420" customWidth="1"/>
    <col min="2782" max="3030" width="9" style="420"/>
    <col min="3031" max="3031" width="4.88333333333333" style="420" customWidth="1"/>
    <col min="3032" max="3032" width="30.6666666666667" style="420" customWidth="1"/>
    <col min="3033" max="3033" width="17" style="420" customWidth="1"/>
    <col min="3034" max="3034" width="13.4416666666667" style="420" customWidth="1"/>
    <col min="3035" max="3035" width="32.1083333333333" style="420" customWidth="1"/>
    <col min="3036" max="3036" width="15.4416666666667" style="420" customWidth="1"/>
    <col min="3037" max="3037" width="12.2166666666667" style="420" customWidth="1"/>
    <col min="3038" max="3286" width="9" style="420"/>
    <col min="3287" max="3287" width="4.88333333333333" style="420" customWidth="1"/>
    <col min="3288" max="3288" width="30.6666666666667" style="420" customWidth="1"/>
    <col min="3289" max="3289" width="17" style="420" customWidth="1"/>
    <col min="3290" max="3290" width="13.4416666666667" style="420" customWidth="1"/>
    <col min="3291" max="3291" width="32.1083333333333" style="420" customWidth="1"/>
    <col min="3292" max="3292" width="15.4416666666667" style="420" customWidth="1"/>
    <col min="3293" max="3293" width="12.2166666666667" style="420" customWidth="1"/>
    <col min="3294" max="3542" width="9" style="420"/>
    <col min="3543" max="3543" width="4.88333333333333" style="420" customWidth="1"/>
    <col min="3544" max="3544" width="30.6666666666667" style="420" customWidth="1"/>
    <col min="3545" max="3545" width="17" style="420" customWidth="1"/>
    <col min="3546" max="3546" width="13.4416666666667" style="420" customWidth="1"/>
    <col min="3547" max="3547" width="32.1083333333333" style="420" customWidth="1"/>
    <col min="3548" max="3548" width="15.4416666666667" style="420" customWidth="1"/>
    <col min="3549" max="3549" width="12.2166666666667" style="420" customWidth="1"/>
    <col min="3550" max="3798" width="9" style="420"/>
    <col min="3799" max="3799" width="4.88333333333333" style="420" customWidth="1"/>
    <col min="3800" max="3800" width="30.6666666666667" style="420" customWidth="1"/>
    <col min="3801" max="3801" width="17" style="420" customWidth="1"/>
    <col min="3802" max="3802" width="13.4416666666667" style="420" customWidth="1"/>
    <col min="3803" max="3803" width="32.1083333333333" style="420" customWidth="1"/>
    <col min="3804" max="3804" width="15.4416666666667" style="420" customWidth="1"/>
    <col min="3805" max="3805" width="12.2166666666667" style="420" customWidth="1"/>
    <col min="3806" max="4054" width="9" style="420"/>
    <col min="4055" max="4055" width="4.88333333333333" style="420" customWidth="1"/>
    <col min="4056" max="4056" width="30.6666666666667" style="420" customWidth="1"/>
    <col min="4057" max="4057" width="17" style="420" customWidth="1"/>
    <col min="4058" max="4058" width="13.4416666666667" style="420" customWidth="1"/>
    <col min="4059" max="4059" width="32.1083333333333" style="420" customWidth="1"/>
    <col min="4060" max="4060" width="15.4416666666667" style="420" customWidth="1"/>
    <col min="4061" max="4061" width="12.2166666666667" style="420" customWidth="1"/>
    <col min="4062" max="4310" width="9" style="420"/>
    <col min="4311" max="4311" width="4.88333333333333" style="420" customWidth="1"/>
    <col min="4312" max="4312" width="30.6666666666667" style="420" customWidth="1"/>
    <col min="4313" max="4313" width="17" style="420" customWidth="1"/>
    <col min="4314" max="4314" width="13.4416666666667" style="420" customWidth="1"/>
    <col min="4315" max="4315" width="32.1083333333333" style="420" customWidth="1"/>
    <col min="4316" max="4316" width="15.4416666666667" style="420" customWidth="1"/>
    <col min="4317" max="4317" width="12.2166666666667" style="420" customWidth="1"/>
    <col min="4318" max="4566" width="9" style="420"/>
    <col min="4567" max="4567" width="4.88333333333333" style="420" customWidth="1"/>
    <col min="4568" max="4568" width="30.6666666666667" style="420" customWidth="1"/>
    <col min="4569" max="4569" width="17" style="420" customWidth="1"/>
    <col min="4570" max="4570" width="13.4416666666667" style="420" customWidth="1"/>
    <col min="4571" max="4571" width="32.1083333333333" style="420" customWidth="1"/>
    <col min="4572" max="4572" width="15.4416666666667" style="420" customWidth="1"/>
    <col min="4573" max="4573" width="12.2166666666667" style="420" customWidth="1"/>
    <col min="4574" max="4822" width="9" style="420"/>
    <col min="4823" max="4823" width="4.88333333333333" style="420" customWidth="1"/>
    <col min="4824" max="4824" width="30.6666666666667" style="420" customWidth="1"/>
    <col min="4825" max="4825" width="17" style="420" customWidth="1"/>
    <col min="4826" max="4826" width="13.4416666666667" style="420" customWidth="1"/>
    <col min="4827" max="4827" width="32.1083333333333" style="420" customWidth="1"/>
    <col min="4828" max="4828" width="15.4416666666667" style="420" customWidth="1"/>
    <col min="4829" max="4829" width="12.2166666666667" style="420" customWidth="1"/>
    <col min="4830" max="5078" width="9" style="420"/>
    <col min="5079" max="5079" width="4.88333333333333" style="420" customWidth="1"/>
    <col min="5080" max="5080" width="30.6666666666667" style="420" customWidth="1"/>
    <col min="5081" max="5081" width="17" style="420" customWidth="1"/>
    <col min="5082" max="5082" width="13.4416666666667" style="420" customWidth="1"/>
    <col min="5083" max="5083" width="32.1083333333333" style="420" customWidth="1"/>
    <col min="5084" max="5084" width="15.4416666666667" style="420" customWidth="1"/>
    <col min="5085" max="5085" width="12.2166666666667" style="420" customWidth="1"/>
    <col min="5086" max="5334" width="9" style="420"/>
    <col min="5335" max="5335" width="4.88333333333333" style="420" customWidth="1"/>
    <col min="5336" max="5336" width="30.6666666666667" style="420" customWidth="1"/>
    <col min="5337" max="5337" width="17" style="420" customWidth="1"/>
    <col min="5338" max="5338" width="13.4416666666667" style="420" customWidth="1"/>
    <col min="5339" max="5339" width="32.1083333333333" style="420" customWidth="1"/>
    <col min="5340" max="5340" width="15.4416666666667" style="420" customWidth="1"/>
    <col min="5341" max="5341" width="12.2166666666667" style="420" customWidth="1"/>
    <col min="5342" max="5590" width="9" style="420"/>
    <col min="5591" max="5591" width="4.88333333333333" style="420" customWidth="1"/>
    <col min="5592" max="5592" width="30.6666666666667" style="420" customWidth="1"/>
    <col min="5593" max="5593" width="17" style="420" customWidth="1"/>
    <col min="5594" max="5594" width="13.4416666666667" style="420" customWidth="1"/>
    <col min="5595" max="5595" width="32.1083333333333" style="420" customWidth="1"/>
    <col min="5596" max="5596" width="15.4416666666667" style="420" customWidth="1"/>
    <col min="5597" max="5597" width="12.2166666666667" style="420" customWidth="1"/>
    <col min="5598" max="5846" width="9" style="420"/>
    <col min="5847" max="5847" width="4.88333333333333" style="420" customWidth="1"/>
    <col min="5848" max="5848" width="30.6666666666667" style="420" customWidth="1"/>
    <col min="5849" max="5849" width="17" style="420" customWidth="1"/>
    <col min="5850" max="5850" width="13.4416666666667" style="420" customWidth="1"/>
    <col min="5851" max="5851" width="32.1083333333333" style="420" customWidth="1"/>
    <col min="5852" max="5852" width="15.4416666666667" style="420" customWidth="1"/>
    <col min="5853" max="5853" width="12.2166666666667" style="420" customWidth="1"/>
    <col min="5854" max="6102" width="9" style="420"/>
    <col min="6103" max="6103" width="4.88333333333333" style="420" customWidth="1"/>
    <col min="6104" max="6104" width="30.6666666666667" style="420" customWidth="1"/>
    <col min="6105" max="6105" width="17" style="420" customWidth="1"/>
    <col min="6106" max="6106" width="13.4416666666667" style="420" customWidth="1"/>
    <col min="6107" max="6107" width="32.1083333333333" style="420" customWidth="1"/>
    <col min="6108" max="6108" width="15.4416666666667" style="420" customWidth="1"/>
    <col min="6109" max="6109" width="12.2166666666667" style="420" customWidth="1"/>
    <col min="6110" max="6358" width="9" style="420"/>
    <col min="6359" max="6359" width="4.88333333333333" style="420" customWidth="1"/>
    <col min="6360" max="6360" width="30.6666666666667" style="420" customWidth="1"/>
    <col min="6361" max="6361" width="17" style="420" customWidth="1"/>
    <col min="6362" max="6362" width="13.4416666666667" style="420" customWidth="1"/>
    <col min="6363" max="6363" width="32.1083333333333" style="420" customWidth="1"/>
    <col min="6364" max="6364" width="15.4416666666667" style="420" customWidth="1"/>
    <col min="6365" max="6365" width="12.2166666666667" style="420" customWidth="1"/>
    <col min="6366" max="6614" width="9" style="420"/>
    <col min="6615" max="6615" width="4.88333333333333" style="420" customWidth="1"/>
    <col min="6616" max="6616" width="30.6666666666667" style="420" customWidth="1"/>
    <col min="6617" max="6617" width="17" style="420" customWidth="1"/>
    <col min="6618" max="6618" width="13.4416666666667" style="420" customWidth="1"/>
    <col min="6619" max="6619" width="32.1083333333333" style="420" customWidth="1"/>
    <col min="6620" max="6620" width="15.4416666666667" style="420" customWidth="1"/>
    <col min="6621" max="6621" width="12.2166666666667" style="420" customWidth="1"/>
    <col min="6622" max="6870" width="9" style="420"/>
    <col min="6871" max="6871" width="4.88333333333333" style="420" customWidth="1"/>
    <col min="6872" max="6872" width="30.6666666666667" style="420" customWidth="1"/>
    <col min="6873" max="6873" width="17" style="420" customWidth="1"/>
    <col min="6874" max="6874" width="13.4416666666667" style="420" customWidth="1"/>
    <col min="6875" max="6875" width="32.1083333333333" style="420" customWidth="1"/>
    <col min="6876" max="6876" width="15.4416666666667" style="420" customWidth="1"/>
    <col min="6877" max="6877" width="12.2166666666667" style="420" customWidth="1"/>
    <col min="6878" max="7126" width="9" style="420"/>
    <col min="7127" max="7127" width="4.88333333333333" style="420" customWidth="1"/>
    <col min="7128" max="7128" width="30.6666666666667" style="420" customWidth="1"/>
    <col min="7129" max="7129" width="17" style="420" customWidth="1"/>
    <col min="7130" max="7130" width="13.4416666666667" style="420" customWidth="1"/>
    <col min="7131" max="7131" width="32.1083333333333" style="420" customWidth="1"/>
    <col min="7132" max="7132" width="15.4416666666667" style="420" customWidth="1"/>
    <col min="7133" max="7133" width="12.2166666666667" style="420" customWidth="1"/>
    <col min="7134" max="7382" width="9" style="420"/>
    <col min="7383" max="7383" width="4.88333333333333" style="420" customWidth="1"/>
    <col min="7384" max="7384" width="30.6666666666667" style="420" customWidth="1"/>
    <col min="7385" max="7385" width="17" style="420" customWidth="1"/>
    <col min="7386" max="7386" width="13.4416666666667" style="420" customWidth="1"/>
    <col min="7387" max="7387" width="32.1083333333333" style="420" customWidth="1"/>
    <col min="7388" max="7388" width="15.4416666666667" style="420" customWidth="1"/>
    <col min="7389" max="7389" width="12.2166666666667" style="420" customWidth="1"/>
    <col min="7390" max="7638" width="9" style="420"/>
    <col min="7639" max="7639" width="4.88333333333333" style="420" customWidth="1"/>
    <col min="7640" max="7640" width="30.6666666666667" style="420" customWidth="1"/>
    <col min="7641" max="7641" width="17" style="420" customWidth="1"/>
    <col min="7642" max="7642" width="13.4416666666667" style="420" customWidth="1"/>
    <col min="7643" max="7643" width="32.1083333333333" style="420" customWidth="1"/>
    <col min="7644" max="7644" width="15.4416666666667" style="420" customWidth="1"/>
    <col min="7645" max="7645" width="12.2166666666667" style="420" customWidth="1"/>
    <col min="7646" max="7894" width="9" style="420"/>
    <col min="7895" max="7895" width="4.88333333333333" style="420" customWidth="1"/>
    <col min="7896" max="7896" width="30.6666666666667" style="420" customWidth="1"/>
    <col min="7897" max="7897" width="17" style="420" customWidth="1"/>
    <col min="7898" max="7898" width="13.4416666666667" style="420" customWidth="1"/>
    <col min="7899" max="7899" width="32.1083333333333" style="420" customWidth="1"/>
    <col min="7900" max="7900" width="15.4416666666667" style="420" customWidth="1"/>
    <col min="7901" max="7901" width="12.2166666666667" style="420" customWidth="1"/>
    <col min="7902" max="8150" width="9" style="420"/>
    <col min="8151" max="8151" width="4.88333333333333" style="420" customWidth="1"/>
    <col min="8152" max="8152" width="30.6666666666667" style="420" customWidth="1"/>
    <col min="8153" max="8153" width="17" style="420" customWidth="1"/>
    <col min="8154" max="8154" width="13.4416666666667" style="420" customWidth="1"/>
    <col min="8155" max="8155" width="32.1083333333333" style="420" customWidth="1"/>
    <col min="8156" max="8156" width="15.4416666666667" style="420" customWidth="1"/>
    <col min="8157" max="8157" width="12.2166666666667" style="420" customWidth="1"/>
    <col min="8158" max="8406" width="9" style="420"/>
    <col min="8407" max="8407" width="4.88333333333333" style="420" customWidth="1"/>
    <col min="8408" max="8408" width="30.6666666666667" style="420" customWidth="1"/>
    <col min="8409" max="8409" width="17" style="420" customWidth="1"/>
    <col min="8410" max="8410" width="13.4416666666667" style="420" customWidth="1"/>
    <col min="8411" max="8411" width="32.1083333333333" style="420" customWidth="1"/>
    <col min="8412" max="8412" width="15.4416666666667" style="420" customWidth="1"/>
    <col min="8413" max="8413" width="12.2166666666667" style="420" customWidth="1"/>
    <col min="8414" max="8662" width="9" style="420"/>
    <col min="8663" max="8663" width="4.88333333333333" style="420" customWidth="1"/>
    <col min="8664" max="8664" width="30.6666666666667" style="420" customWidth="1"/>
    <col min="8665" max="8665" width="17" style="420" customWidth="1"/>
    <col min="8666" max="8666" width="13.4416666666667" style="420" customWidth="1"/>
    <col min="8667" max="8667" width="32.1083333333333" style="420" customWidth="1"/>
    <col min="8668" max="8668" width="15.4416666666667" style="420" customWidth="1"/>
    <col min="8669" max="8669" width="12.2166666666667" style="420" customWidth="1"/>
    <col min="8670" max="8918" width="9" style="420"/>
    <col min="8919" max="8919" width="4.88333333333333" style="420" customWidth="1"/>
    <col min="8920" max="8920" width="30.6666666666667" style="420" customWidth="1"/>
    <col min="8921" max="8921" width="17" style="420" customWidth="1"/>
    <col min="8922" max="8922" width="13.4416666666667" style="420" customWidth="1"/>
    <col min="8923" max="8923" width="32.1083333333333" style="420" customWidth="1"/>
    <col min="8924" max="8924" width="15.4416666666667" style="420" customWidth="1"/>
    <col min="8925" max="8925" width="12.2166666666667" style="420" customWidth="1"/>
    <col min="8926" max="9174" width="9" style="420"/>
    <col min="9175" max="9175" width="4.88333333333333" style="420" customWidth="1"/>
    <col min="9176" max="9176" width="30.6666666666667" style="420" customWidth="1"/>
    <col min="9177" max="9177" width="17" style="420" customWidth="1"/>
    <col min="9178" max="9178" width="13.4416666666667" style="420" customWidth="1"/>
    <col min="9179" max="9179" width="32.1083333333333" style="420" customWidth="1"/>
    <col min="9180" max="9180" width="15.4416666666667" style="420" customWidth="1"/>
    <col min="9181" max="9181" width="12.2166666666667" style="420" customWidth="1"/>
    <col min="9182" max="9430" width="9" style="420"/>
    <col min="9431" max="9431" width="4.88333333333333" style="420" customWidth="1"/>
    <col min="9432" max="9432" width="30.6666666666667" style="420" customWidth="1"/>
    <col min="9433" max="9433" width="17" style="420" customWidth="1"/>
    <col min="9434" max="9434" width="13.4416666666667" style="420" customWidth="1"/>
    <col min="9435" max="9435" width="32.1083333333333" style="420" customWidth="1"/>
    <col min="9436" max="9436" width="15.4416666666667" style="420" customWidth="1"/>
    <col min="9437" max="9437" width="12.2166666666667" style="420" customWidth="1"/>
    <col min="9438" max="9686" width="9" style="420"/>
    <col min="9687" max="9687" width="4.88333333333333" style="420" customWidth="1"/>
    <col min="9688" max="9688" width="30.6666666666667" style="420" customWidth="1"/>
    <col min="9689" max="9689" width="17" style="420" customWidth="1"/>
    <col min="9690" max="9690" width="13.4416666666667" style="420" customWidth="1"/>
    <col min="9691" max="9691" width="32.1083333333333" style="420" customWidth="1"/>
    <col min="9692" max="9692" width="15.4416666666667" style="420" customWidth="1"/>
    <col min="9693" max="9693" width="12.2166666666667" style="420" customWidth="1"/>
    <col min="9694" max="9942" width="9" style="420"/>
    <col min="9943" max="9943" width="4.88333333333333" style="420" customWidth="1"/>
    <col min="9944" max="9944" width="30.6666666666667" style="420" customWidth="1"/>
    <col min="9945" max="9945" width="17" style="420" customWidth="1"/>
    <col min="9946" max="9946" width="13.4416666666667" style="420" customWidth="1"/>
    <col min="9947" max="9947" width="32.1083333333333" style="420" customWidth="1"/>
    <col min="9948" max="9948" width="15.4416666666667" style="420" customWidth="1"/>
    <col min="9949" max="9949" width="12.2166666666667" style="420" customWidth="1"/>
    <col min="9950" max="10198" width="9" style="420"/>
    <col min="10199" max="10199" width="4.88333333333333" style="420" customWidth="1"/>
    <col min="10200" max="10200" width="30.6666666666667" style="420" customWidth="1"/>
    <col min="10201" max="10201" width="17" style="420" customWidth="1"/>
    <col min="10202" max="10202" width="13.4416666666667" style="420" customWidth="1"/>
    <col min="10203" max="10203" width="32.1083333333333" style="420" customWidth="1"/>
    <col min="10204" max="10204" width="15.4416666666667" style="420" customWidth="1"/>
    <col min="10205" max="10205" width="12.2166666666667" style="420" customWidth="1"/>
    <col min="10206" max="10454" width="9" style="420"/>
    <col min="10455" max="10455" width="4.88333333333333" style="420" customWidth="1"/>
    <col min="10456" max="10456" width="30.6666666666667" style="420" customWidth="1"/>
    <col min="10457" max="10457" width="17" style="420" customWidth="1"/>
    <col min="10458" max="10458" width="13.4416666666667" style="420" customWidth="1"/>
    <col min="10459" max="10459" width="32.1083333333333" style="420" customWidth="1"/>
    <col min="10460" max="10460" width="15.4416666666667" style="420" customWidth="1"/>
    <col min="10461" max="10461" width="12.2166666666667" style="420" customWidth="1"/>
    <col min="10462" max="10710" width="9" style="420"/>
    <col min="10711" max="10711" width="4.88333333333333" style="420" customWidth="1"/>
    <col min="10712" max="10712" width="30.6666666666667" style="420" customWidth="1"/>
    <col min="10713" max="10713" width="17" style="420" customWidth="1"/>
    <col min="10714" max="10714" width="13.4416666666667" style="420" customWidth="1"/>
    <col min="10715" max="10715" width="32.1083333333333" style="420" customWidth="1"/>
    <col min="10716" max="10716" width="15.4416666666667" style="420" customWidth="1"/>
    <col min="10717" max="10717" width="12.2166666666667" style="420" customWidth="1"/>
    <col min="10718" max="10966" width="9" style="420"/>
    <col min="10967" max="10967" width="4.88333333333333" style="420" customWidth="1"/>
    <col min="10968" max="10968" width="30.6666666666667" style="420" customWidth="1"/>
    <col min="10969" max="10969" width="17" style="420" customWidth="1"/>
    <col min="10970" max="10970" width="13.4416666666667" style="420" customWidth="1"/>
    <col min="10971" max="10971" width="32.1083333333333" style="420" customWidth="1"/>
    <col min="10972" max="10972" width="15.4416666666667" style="420" customWidth="1"/>
    <col min="10973" max="10973" width="12.2166666666667" style="420" customWidth="1"/>
    <col min="10974" max="11222" width="9" style="420"/>
    <col min="11223" max="11223" width="4.88333333333333" style="420" customWidth="1"/>
    <col min="11224" max="11224" width="30.6666666666667" style="420" customWidth="1"/>
    <col min="11225" max="11225" width="17" style="420" customWidth="1"/>
    <col min="11226" max="11226" width="13.4416666666667" style="420" customWidth="1"/>
    <col min="11227" max="11227" width="32.1083333333333" style="420" customWidth="1"/>
    <col min="11228" max="11228" width="15.4416666666667" style="420" customWidth="1"/>
    <col min="11229" max="11229" width="12.2166666666667" style="420" customWidth="1"/>
    <col min="11230" max="11478" width="9" style="420"/>
    <col min="11479" max="11479" width="4.88333333333333" style="420" customWidth="1"/>
    <col min="11480" max="11480" width="30.6666666666667" style="420" customWidth="1"/>
    <col min="11481" max="11481" width="17" style="420" customWidth="1"/>
    <col min="11482" max="11482" width="13.4416666666667" style="420" customWidth="1"/>
    <col min="11483" max="11483" width="32.1083333333333" style="420" customWidth="1"/>
    <col min="11484" max="11484" width="15.4416666666667" style="420" customWidth="1"/>
    <col min="11485" max="11485" width="12.2166666666667" style="420" customWidth="1"/>
    <col min="11486" max="11734" width="9" style="420"/>
    <col min="11735" max="11735" width="4.88333333333333" style="420" customWidth="1"/>
    <col min="11736" max="11736" width="30.6666666666667" style="420" customWidth="1"/>
    <col min="11737" max="11737" width="17" style="420" customWidth="1"/>
    <col min="11738" max="11738" width="13.4416666666667" style="420" customWidth="1"/>
    <col min="11739" max="11739" width="32.1083333333333" style="420" customWidth="1"/>
    <col min="11740" max="11740" width="15.4416666666667" style="420" customWidth="1"/>
    <col min="11741" max="11741" width="12.2166666666667" style="420" customWidth="1"/>
    <col min="11742" max="11990" width="9" style="420"/>
    <col min="11991" max="11991" width="4.88333333333333" style="420" customWidth="1"/>
    <col min="11992" max="11992" width="30.6666666666667" style="420" customWidth="1"/>
    <col min="11993" max="11993" width="17" style="420" customWidth="1"/>
    <col min="11994" max="11994" width="13.4416666666667" style="420" customWidth="1"/>
    <col min="11995" max="11995" width="32.1083333333333" style="420" customWidth="1"/>
    <col min="11996" max="11996" width="15.4416666666667" style="420" customWidth="1"/>
    <col min="11997" max="11997" width="12.2166666666667" style="420" customWidth="1"/>
    <col min="11998" max="12246" width="9" style="420"/>
    <col min="12247" max="12247" width="4.88333333333333" style="420" customWidth="1"/>
    <col min="12248" max="12248" width="30.6666666666667" style="420" customWidth="1"/>
    <col min="12249" max="12249" width="17" style="420" customWidth="1"/>
    <col min="12250" max="12250" width="13.4416666666667" style="420" customWidth="1"/>
    <col min="12251" max="12251" width="32.1083333333333" style="420" customWidth="1"/>
    <col min="12252" max="12252" width="15.4416666666667" style="420" customWidth="1"/>
    <col min="12253" max="12253" width="12.2166666666667" style="420" customWidth="1"/>
    <col min="12254" max="12502" width="9" style="420"/>
    <col min="12503" max="12503" width="4.88333333333333" style="420" customWidth="1"/>
    <col min="12504" max="12504" width="30.6666666666667" style="420" customWidth="1"/>
    <col min="12505" max="12505" width="17" style="420" customWidth="1"/>
    <col min="12506" max="12506" width="13.4416666666667" style="420" customWidth="1"/>
    <col min="12507" max="12507" width="32.1083333333333" style="420" customWidth="1"/>
    <col min="12508" max="12508" width="15.4416666666667" style="420" customWidth="1"/>
    <col min="12509" max="12509" width="12.2166666666667" style="420" customWidth="1"/>
    <col min="12510" max="12758" width="9" style="420"/>
    <col min="12759" max="12759" width="4.88333333333333" style="420" customWidth="1"/>
    <col min="12760" max="12760" width="30.6666666666667" style="420" customWidth="1"/>
    <col min="12761" max="12761" width="17" style="420" customWidth="1"/>
    <col min="12762" max="12762" width="13.4416666666667" style="420" customWidth="1"/>
    <col min="12763" max="12763" width="32.1083333333333" style="420" customWidth="1"/>
    <col min="12764" max="12764" width="15.4416666666667" style="420" customWidth="1"/>
    <col min="12765" max="12765" width="12.2166666666667" style="420" customWidth="1"/>
    <col min="12766" max="13014" width="9" style="420"/>
    <col min="13015" max="13015" width="4.88333333333333" style="420" customWidth="1"/>
    <col min="13016" max="13016" width="30.6666666666667" style="420" customWidth="1"/>
    <col min="13017" max="13017" width="17" style="420" customWidth="1"/>
    <col min="13018" max="13018" width="13.4416666666667" style="420" customWidth="1"/>
    <col min="13019" max="13019" width="32.1083333333333" style="420" customWidth="1"/>
    <col min="13020" max="13020" width="15.4416666666667" style="420" customWidth="1"/>
    <col min="13021" max="13021" width="12.2166666666667" style="420" customWidth="1"/>
    <col min="13022" max="13270" width="9" style="420"/>
    <col min="13271" max="13271" width="4.88333333333333" style="420" customWidth="1"/>
    <col min="13272" max="13272" width="30.6666666666667" style="420" customWidth="1"/>
    <col min="13273" max="13273" width="17" style="420" customWidth="1"/>
    <col min="13274" max="13274" width="13.4416666666667" style="420" customWidth="1"/>
    <col min="13275" max="13275" width="32.1083333333333" style="420" customWidth="1"/>
    <col min="13276" max="13276" width="15.4416666666667" style="420" customWidth="1"/>
    <col min="13277" max="13277" width="12.2166666666667" style="420" customWidth="1"/>
    <col min="13278" max="13526" width="9" style="420"/>
    <col min="13527" max="13527" width="4.88333333333333" style="420" customWidth="1"/>
    <col min="13528" max="13528" width="30.6666666666667" style="420" customWidth="1"/>
    <col min="13529" max="13529" width="17" style="420" customWidth="1"/>
    <col min="13530" max="13530" width="13.4416666666667" style="420" customWidth="1"/>
    <col min="13531" max="13531" width="32.1083333333333" style="420" customWidth="1"/>
    <col min="13532" max="13532" width="15.4416666666667" style="420" customWidth="1"/>
    <col min="13533" max="13533" width="12.2166666666667" style="420" customWidth="1"/>
    <col min="13534" max="13782" width="9" style="420"/>
    <col min="13783" max="13783" width="4.88333333333333" style="420" customWidth="1"/>
    <col min="13784" max="13784" width="30.6666666666667" style="420" customWidth="1"/>
    <col min="13785" max="13785" width="17" style="420" customWidth="1"/>
    <col min="13786" max="13786" width="13.4416666666667" style="420" customWidth="1"/>
    <col min="13787" max="13787" width="32.1083333333333" style="420" customWidth="1"/>
    <col min="13788" max="13788" width="15.4416666666667" style="420" customWidth="1"/>
    <col min="13789" max="13789" width="12.2166666666667" style="420" customWidth="1"/>
    <col min="13790" max="14038" width="9" style="420"/>
    <col min="14039" max="14039" width="4.88333333333333" style="420" customWidth="1"/>
    <col min="14040" max="14040" width="30.6666666666667" style="420" customWidth="1"/>
    <col min="14041" max="14041" width="17" style="420" customWidth="1"/>
    <col min="14042" max="14042" width="13.4416666666667" style="420" customWidth="1"/>
    <col min="14043" max="14043" width="32.1083333333333" style="420" customWidth="1"/>
    <col min="14044" max="14044" width="15.4416666666667" style="420" customWidth="1"/>
    <col min="14045" max="14045" width="12.2166666666667" style="420" customWidth="1"/>
    <col min="14046" max="14294" width="9" style="420"/>
    <col min="14295" max="14295" width="4.88333333333333" style="420" customWidth="1"/>
    <col min="14296" max="14296" width="30.6666666666667" style="420" customWidth="1"/>
    <col min="14297" max="14297" width="17" style="420" customWidth="1"/>
    <col min="14298" max="14298" width="13.4416666666667" style="420" customWidth="1"/>
    <col min="14299" max="14299" width="32.1083333333333" style="420" customWidth="1"/>
    <col min="14300" max="14300" width="15.4416666666667" style="420" customWidth="1"/>
    <col min="14301" max="14301" width="12.2166666666667" style="420" customWidth="1"/>
    <col min="14302" max="14550" width="9" style="420"/>
    <col min="14551" max="14551" width="4.88333333333333" style="420" customWidth="1"/>
    <col min="14552" max="14552" width="30.6666666666667" style="420" customWidth="1"/>
    <col min="14553" max="14553" width="17" style="420" customWidth="1"/>
    <col min="14554" max="14554" width="13.4416666666667" style="420" customWidth="1"/>
    <col min="14555" max="14555" width="32.1083333333333" style="420" customWidth="1"/>
    <col min="14556" max="14556" width="15.4416666666667" style="420" customWidth="1"/>
    <col min="14557" max="14557" width="12.2166666666667" style="420" customWidth="1"/>
    <col min="14558" max="14806" width="9" style="420"/>
    <col min="14807" max="14807" width="4.88333333333333" style="420" customWidth="1"/>
    <col min="14808" max="14808" width="30.6666666666667" style="420" customWidth="1"/>
    <col min="14809" max="14809" width="17" style="420" customWidth="1"/>
    <col min="14810" max="14810" width="13.4416666666667" style="420" customWidth="1"/>
    <col min="14811" max="14811" width="32.1083333333333" style="420" customWidth="1"/>
    <col min="14812" max="14812" width="15.4416666666667" style="420" customWidth="1"/>
    <col min="14813" max="14813" width="12.2166666666667" style="420" customWidth="1"/>
    <col min="14814" max="15062" width="9" style="420"/>
    <col min="15063" max="15063" width="4.88333333333333" style="420" customWidth="1"/>
    <col min="15064" max="15064" width="30.6666666666667" style="420" customWidth="1"/>
    <col min="15065" max="15065" width="17" style="420" customWidth="1"/>
    <col min="15066" max="15066" width="13.4416666666667" style="420" customWidth="1"/>
    <col min="15067" max="15067" width="32.1083333333333" style="420" customWidth="1"/>
    <col min="15068" max="15068" width="15.4416666666667" style="420" customWidth="1"/>
    <col min="15069" max="15069" width="12.2166666666667" style="420" customWidth="1"/>
    <col min="15070" max="15318" width="9" style="420"/>
    <col min="15319" max="15319" width="4.88333333333333" style="420" customWidth="1"/>
    <col min="15320" max="15320" width="30.6666666666667" style="420" customWidth="1"/>
    <col min="15321" max="15321" width="17" style="420" customWidth="1"/>
    <col min="15322" max="15322" width="13.4416666666667" style="420" customWidth="1"/>
    <col min="15323" max="15323" width="32.1083333333333" style="420" customWidth="1"/>
    <col min="15324" max="15324" width="15.4416666666667" style="420" customWidth="1"/>
    <col min="15325" max="15325" width="12.2166666666667" style="420" customWidth="1"/>
    <col min="15326" max="15574" width="9" style="420"/>
    <col min="15575" max="15575" width="4.88333333333333" style="420" customWidth="1"/>
    <col min="15576" max="15576" width="30.6666666666667" style="420" customWidth="1"/>
    <col min="15577" max="15577" width="17" style="420" customWidth="1"/>
    <col min="15578" max="15578" width="13.4416666666667" style="420" customWidth="1"/>
    <col min="15579" max="15579" width="32.1083333333333" style="420" customWidth="1"/>
    <col min="15580" max="15580" width="15.4416666666667" style="420" customWidth="1"/>
    <col min="15581" max="15581" width="12.2166666666667" style="420" customWidth="1"/>
    <col min="15582" max="15830" width="9" style="420"/>
    <col min="15831" max="15831" width="4.88333333333333" style="420" customWidth="1"/>
    <col min="15832" max="15832" width="30.6666666666667" style="420" customWidth="1"/>
    <col min="15833" max="15833" width="17" style="420" customWidth="1"/>
    <col min="15834" max="15834" width="13.4416666666667" style="420" customWidth="1"/>
    <col min="15835" max="15835" width="32.1083333333333" style="420" customWidth="1"/>
    <col min="15836" max="15836" width="15.4416666666667" style="420" customWidth="1"/>
    <col min="15837" max="15837" width="12.2166666666667" style="420" customWidth="1"/>
    <col min="15838" max="16086" width="9" style="420"/>
    <col min="16087" max="16087" width="4.88333333333333" style="420" customWidth="1"/>
    <col min="16088" max="16088" width="30.6666666666667" style="420" customWidth="1"/>
    <col min="16089" max="16089" width="17" style="420" customWidth="1"/>
    <col min="16090" max="16090" width="13.4416666666667" style="420" customWidth="1"/>
    <col min="16091" max="16091" width="32.1083333333333" style="420" customWidth="1"/>
    <col min="16092" max="16092" width="15.4416666666667" style="420" customWidth="1"/>
    <col min="16093" max="16093" width="12.2166666666667" style="420" customWidth="1"/>
    <col min="16094" max="16360" width="9" style="420"/>
  </cols>
  <sheetData>
    <row r="1" ht="21" customHeight="1" spans="1:8">
      <c r="A1" s="171" t="s">
        <v>141</v>
      </c>
      <c r="B1" s="171"/>
      <c r="C1" s="171"/>
      <c r="D1" s="171"/>
      <c r="E1" s="171"/>
      <c r="F1" s="171"/>
      <c r="G1" s="171"/>
      <c r="H1" s="171"/>
    </row>
    <row r="2" ht="27.9" customHeight="1" spans="1:8">
      <c r="A2" s="99" t="s">
        <v>138</v>
      </c>
      <c r="B2" s="99"/>
      <c r="C2" s="99"/>
      <c r="D2" s="99"/>
      <c r="E2" s="99"/>
      <c r="F2" s="99"/>
      <c r="G2" s="99"/>
      <c r="H2" s="99"/>
    </row>
    <row r="3" ht="18" customHeight="1" spans="1:8">
      <c r="A3" s="421"/>
      <c r="B3" s="421"/>
      <c r="C3" s="421"/>
      <c r="D3" s="421"/>
      <c r="E3" s="421"/>
      <c r="F3" s="421"/>
      <c r="G3" s="421"/>
      <c r="H3" s="422" t="s">
        <v>2</v>
      </c>
    </row>
    <row r="4" ht="66" customHeight="1" spans="1:8">
      <c r="A4" s="423" t="s">
        <v>100</v>
      </c>
      <c r="B4" s="351" t="s">
        <v>4</v>
      </c>
      <c r="C4" s="294" t="s">
        <v>61</v>
      </c>
      <c r="D4" s="294" t="s">
        <v>62</v>
      </c>
      <c r="E4" s="353" t="s">
        <v>63</v>
      </c>
      <c r="F4" s="294" t="s">
        <v>64</v>
      </c>
      <c r="G4" s="294" t="s">
        <v>139</v>
      </c>
      <c r="H4" s="295" t="s">
        <v>66</v>
      </c>
    </row>
    <row r="5" ht="27" customHeight="1" spans="1:8">
      <c r="A5" s="424" t="s">
        <v>67</v>
      </c>
      <c r="B5" s="387">
        <f>SUM(B6+B32)</f>
        <v>1229733.079</v>
      </c>
      <c r="C5" s="387">
        <f t="shared" ref="B5:E5" si="0">C6+C32</f>
        <v>1123497</v>
      </c>
      <c r="D5" s="387">
        <f t="shared" si="0"/>
        <v>1055989</v>
      </c>
      <c r="E5" s="387">
        <f t="shared" si="0"/>
        <v>1160292.086148</v>
      </c>
      <c r="F5" s="387">
        <f t="shared" ref="F5" si="1">F6+F32</f>
        <v>1184821.375667</v>
      </c>
      <c r="G5" s="357"/>
      <c r="H5" s="357"/>
    </row>
    <row r="6" ht="27" customHeight="1" spans="1:8">
      <c r="A6" s="255" t="s">
        <v>101</v>
      </c>
      <c r="B6" s="119">
        <f>SUM(B7:B31)-1</f>
        <v>875780.69</v>
      </c>
      <c r="C6" s="119">
        <f>SUM(C7:C31)</f>
        <v>937224</v>
      </c>
      <c r="D6" s="119">
        <f>SUM(D7:D31)</f>
        <v>869716</v>
      </c>
      <c r="E6" s="119">
        <f>SUM(E7:E31)</f>
        <v>974019.086148</v>
      </c>
      <c r="F6" s="119">
        <f>SUM(F7:F31)</f>
        <v>896838.375667</v>
      </c>
      <c r="G6" s="357">
        <f t="shared" ref="G6:G31" si="2">IFERROR(F6/D6,"")</f>
        <v>1.03118532448178</v>
      </c>
      <c r="H6" s="357">
        <f>IFERROR(F6/B6-1,"")</f>
        <v>0.0240444735850478</v>
      </c>
    </row>
    <row r="7" ht="27" customHeight="1" spans="1:8">
      <c r="A7" s="256" t="s">
        <v>102</v>
      </c>
      <c r="B7" s="272">
        <v>48240</v>
      </c>
      <c r="C7" s="272">
        <v>49900</v>
      </c>
      <c r="D7" s="272">
        <v>49900</v>
      </c>
      <c r="E7" s="272">
        <v>50826.540084</v>
      </c>
      <c r="F7" s="272">
        <v>49685.730849</v>
      </c>
      <c r="G7" s="357">
        <f t="shared" si="2"/>
        <v>0.995706029038076</v>
      </c>
      <c r="H7" s="357">
        <f t="shared" ref="H6:H21" si="3">IFERROR(F7/B7-1,"")</f>
        <v>0.0299695449626867</v>
      </c>
    </row>
    <row r="8" ht="27" customHeight="1" spans="1:8">
      <c r="A8" s="256" t="s">
        <v>103</v>
      </c>
      <c r="B8" s="272">
        <v>0</v>
      </c>
      <c r="C8" s="272"/>
      <c r="D8" s="272"/>
      <c r="E8" s="272">
        <v>0</v>
      </c>
      <c r="F8" s="272"/>
      <c r="G8" s="357" t="str">
        <f t="shared" si="2"/>
        <v/>
      </c>
      <c r="H8" s="357" t="str">
        <f t="shared" si="3"/>
        <v/>
      </c>
    </row>
    <row r="9" ht="27" customHeight="1" spans="1:8">
      <c r="A9" s="256" t="s">
        <v>104</v>
      </c>
      <c r="B9" s="272">
        <v>804</v>
      </c>
      <c r="C9" s="272">
        <v>1450</v>
      </c>
      <c r="D9" s="272">
        <v>1450</v>
      </c>
      <c r="E9" s="272">
        <v>751.188009</v>
      </c>
      <c r="F9" s="272">
        <v>747.188009</v>
      </c>
      <c r="G9" s="357">
        <f t="shared" si="2"/>
        <v>0.515302075172414</v>
      </c>
      <c r="H9" s="357">
        <f t="shared" si="3"/>
        <v>-0.0706616803482587</v>
      </c>
    </row>
    <row r="10" ht="27" customHeight="1" spans="1:8">
      <c r="A10" s="256" t="s">
        <v>105</v>
      </c>
      <c r="B10" s="272">
        <v>33192</v>
      </c>
      <c r="C10" s="272">
        <v>32800</v>
      </c>
      <c r="D10" s="272">
        <v>32800</v>
      </c>
      <c r="E10" s="272">
        <v>34780.069498</v>
      </c>
      <c r="F10" s="272">
        <v>33412.957622</v>
      </c>
      <c r="G10" s="357">
        <f t="shared" si="2"/>
        <v>1.01868773237805</v>
      </c>
      <c r="H10" s="357">
        <f t="shared" si="3"/>
        <v>0.00665695414557721</v>
      </c>
    </row>
    <row r="11" ht="27" customHeight="1" spans="1:8">
      <c r="A11" s="256" t="s">
        <v>106</v>
      </c>
      <c r="B11" s="272">
        <v>169273</v>
      </c>
      <c r="C11" s="272">
        <v>177000</v>
      </c>
      <c r="D11" s="272">
        <v>174250</v>
      </c>
      <c r="E11" s="272">
        <v>177401.153458</v>
      </c>
      <c r="F11" s="272">
        <v>173025.606249</v>
      </c>
      <c r="G11" s="357">
        <f t="shared" si="2"/>
        <v>0.992973350065997</v>
      </c>
      <c r="H11" s="357">
        <f t="shared" si="3"/>
        <v>0.0221689593083363</v>
      </c>
    </row>
    <row r="12" ht="27" customHeight="1" spans="1:8">
      <c r="A12" s="256" t="s">
        <v>107</v>
      </c>
      <c r="B12" s="272">
        <v>12333</v>
      </c>
      <c r="C12" s="272">
        <v>12800</v>
      </c>
      <c r="D12" s="272">
        <v>12800</v>
      </c>
      <c r="E12" s="272">
        <v>13729.221271</v>
      </c>
      <c r="F12" s="272">
        <v>12971.633271</v>
      </c>
      <c r="G12" s="357">
        <f t="shared" si="2"/>
        <v>1.01340884929688</v>
      </c>
      <c r="H12" s="357">
        <f t="shared" si="3"/>
        <v>0.0517824755533933</v>
      </c>
    </row>
    <row r="13" ht="38.1" customHeight="1" spans="1:8">
      <c r="A13" s="257" t="s">
        <v>108</v>
      </c>
      <c r="B13" s="272">
        <v>19914</v>
      </c>
      <c r="C13" s="272">
        <v>23800</v>
      </c>
      <c r="D13" s="272">
        <v>23800</v>
      </c>
      <c r="E13" s="272">
        <v>21012.716649</v>
      </c>
      <c r="F13" s="272">
        <v>18953.56639</v>
      </c>
      <c r="G13" s="357">
        <f t="shared" si="2"/>
        <v>0.796368335714286</v>
      </c>
      <c r="H13" s="357">
        <f t="shared" si="3"/>
        <v>-0.0482290654815708</v>
      </c>
    </row>
    <row r="14" ht="27" customHeight="1" spans="1:8">
      <c r="A14" s="256" t="s">
        <v>109</v>
      </c>
      <c r="B14" s="272">
        <v>100735</v>
      </c>
      <c r="C14" s="272">
        <v>125800</v>
      </c>
      <c r="D14" s="272">
        <v>97800</v>
      </c>
      <c r="E14" s="272">
        <v>116032.725267</v>
      </c>
      <c r="F14" s="272">
        <f>107856.986095+630</f>
        <v>108486.986095</v>
      </c>
      <c r="G14" s="357">
        <f t="shared" si="2"/>
        <v>1.10927388645194</v>
      </c>
      <c r="H14" s="357">
        <f t="shared" si="3"/>
        <v>0.0769542472328386</v>
      </c>
    </row>
    <row r="15" ht="27" customHeight="1" spans="1:8">
      <c r="A15" s="256" t="s">
        <v>110</v>
      </c>
      <c r="B15" s="272">
        <v>63426</v>
      </c>
      <c r="C15" s="272">
        <v>65500</v>
      </c>
      <c r="D15" s="272">
        <v>65500</v>
      </c>
      <c r="E15" s="272">
        <v>92284.667884</v>
      </c>
      <c r="F15" s="272">
        <v>88468.484457</v>
      </c>
      <c r="G15" s="357">
        <f t="shared" si="2"/>
        <v>1.35066388483969</v>
      </c>
      <c r="H15" s="357">
        <f t="shared" si="3"/>
        <v>0.394829950761517</v>
      </c>
    </row>
    <row r="16" ht="27" customHeight="1" spans="1:8">
      <c r="A16" s="256" t="s">
        <v>111</v>
      </c>
      <c r="B16" s="272">
        <v>49842</v>
      </c>
      <c r="C16" s="272">
        <v>59700</v>
      </c>
      <c r="D16" s="272">
        <v>49700</v>
      </c>
      <c r="E16" s="272">
        <v>64586.294077</v>
      </c>
      <c r="F16" s="272">
        <v>59268.103617</v>
      </c>
      <c r="G16" s="357">
        <f t="shared" si="2"/>
        <v>1.19251717539235</v>
      </c>
      <c r="H16" s="357">
        <f t="shared" si="3"/>
        <v>0.189119690562177</v>
      </c>
    </row>
    <row r="17" ht="27" customHeight="1" spans="1:8">
      <c r="A17" s="256" t="s">
        <v>112</v>
      </c>
      <c r="B17" s="272">
        <v>195185</v>
      </c>
      <c r="C17" s="272">
        <v>122837</v>
      </c>
      <c r="D17" s="272">
        <v>129008</v>
      </c>
      <c r="E17" s="272">
        <v>169999.087088</v>
      </c>
      <c r="F17" s="272">
        <v>164719.884996</v>
      </c>
      <c r="G17" s="357">
        <f t="shared" si="2"/>
        <v>1.27681915071934</v>
      </c>
      <c r="H17" s="357">
        <f t="shared" si="3"/>
        <v>-0.156083279985655</v>
      </c>
    </row>
    <row r="18" ht="27" customHeight="1" spans="1:8">
      <c r="A18" s="256" t="s">
        <v>113</v>
      </c>
      <c r="B18" s="272">
        <v>69627</v>
      </c>
      <c r="C18" s="272">
        <v>110600</v>
      </c>
      <c r="D18" s="272">
        <v>111300</v>
      </c>
      <c r="E18" s="272">
        <v>111639.881311</v>
      </c>
      <c r="F18" s="272">
        <f>88273.257662-630</f>
        <v>87643.257662</v>
      </c>
      <c r="G18" s="357">
        <f t="shared" si="2"/>
        <v>0.787450652848158</v>
      </c>
      <c r="H18" s="357">
        <f t="shared" si="3"/>
        <v>0.258753898085513</v>
      </c>
    </row>
    <row r="19" ht="27" customHeight="1" spans="1:8">
      <c r="A19" s="256" t="s">
        <v>114</v>
      </c>
      <c r="B19" s="272">
        <v>31017</v>
      </c>
      <c r="C19" s="272">
        <v>44700</v>
      </c>
      <c r="D19" s="272">
        <v>31800</v>
      </c>
      <c r="E19" s="272">
        <v>40674.452463</v>
      </c>
      <c r="F19" s="272">
        <v>34513.066119</v>
      </c>
      <c r="G19" s="357">
        <f t="shared" si="2"/>
        <v>1.08531654462264</v>
      </c>
      <c r="H19" s="357">
        <f t="shared" si="3"/>
        <v>0.112714515233582</v>
      </c>
    </row>
    <row r="20" s="418" customFormat="1" ht="38.1" customHeight="1" spans="1:16360">
      <c r="A20" s="257" t="s">
        <v>115</v>
      </c>
      <c r="B20" s="425">
        <v>14850</v>
      </c>
      <c r="C20" s="425">
        <v>23500</v>
      </c>
      <c r="D20" s="425">
        <v>3826</v>
      </c>
      <c r="E20" s="425">
        <v>5460.406159</v>
      </c>
      <c r="F20" s="272">
        <v>4309.986159</v>
      </c>
      <c r="G20" s="357">
        <f t="shared" si="2"/>
        <v>1.12649925744903</v>
      </c>
      <c r="H20" s="357">
        <f t="shared" si="3"/>
        <v>-0.709765241818182</v>
      </c>
      <c r="I20" s="420"/>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3"/>
      <c r="CV20" s="433"/>
      <c r="CW20" s="433"/>
      <c r="CX20" s="433"/>
      <c r="CY20" s="433"/>
      <c r="CZ20" s="433"/>
      <c r="DA20" s="433"/>
      <c r="DB20" s="433"/>
      <c r="DC20" s="433"/>
      <c r="DD20" s="433"/>
      <c r="DE20" s="433"/>
      <c r="DF20" s="433"/>
      <c r="DG20" s="433"/>
      <c r="DH20" s="433"/>
      <c r="DI20" s="433"/>
      <c r="DJ20" s="433"/>
      <c r="DK20" s="433"/>
      <c r="DL20" s="433"/>
      <c r="DM20" s="433"/>
      <c r="DN20" s="433"/>
      <c r="DO20" s="433"/>
      <c r="DP20" s="433"/>
      <c r="DQ20" s="433"/>
      <c r="DR20" s="433"/>
      <c r="DS20" s="433"/>
      <c r="DT20" s="433"/>
      <c r="DU20" s="433"/>
      <c r="DV20" s="433"/>
      <c r="DW20" s="433"/>
      <c r="DX20" s="433"/>
      <c r="DY20" s="433"/>
      <c r="DZ20" s="433"/>
      <c r="EA20" s="433"/>
      <c r="EB20" s="433"/>
      <c r="EC20" s="433"/>
      <c r="ED20" s="433"/>
      <c r="EE20" s="433"/>
      <c r="EF20" s="433"/>
      <c r="EG20" s="433"/>
      <c r="EH20" s="433"/>
      <c r="EI20" s="433"/>
      <c r="EJ20" s="433"/>
      <c r="EK20" s="433"/>
      <c r="EL20" s="433"/>
      <c r="EM20" s="433"/>
      <c r="EN20" s="433"/>
      <c r="EO20" s="433"/>
      <c r="EP20" s="433"/>
      <c r="EQ20" s="433"/>
      <c r="ER20" s="433"/>
      <c r="ES20" s="433"/>
      <c r="ET20" s="433"/>
      <c r="EU20" s="433"/>
      <c r="EV20" s="433"/>
      <c r="EW20" s="433"/>
      <c r="EX20" s="433"/>
      <c r="EY20" s="433"/>
      <c r="EZ20" s="433"/>
      <c r="FA20" s="433"/>
      <c r="FB20" s="433"/>
      <c r="FC20" s="433"/>
      <c r="FD20" s="433"/>
      <c r="FE20" s="433"/>
      <c r="FF20" s="433"/>
      <c r="FG20" s="433"/>
      <c r="FH20" s="433"/>
      <c r="FI20" s="433"/>
      <c r="FJ20" s="433"/>
      <c r="FK20" s="433"/>
      <c r="FL20" s="433"/>
      <c r="FM20" s="433"/>
      <c r="FN20" s="433"/>
      <c r="FO20" s="433"/>
      <c r="FP20" s="433"/>
      <c r="FQ20" s="433"/>
      <c r="FR20" s="433"/>
      <c r="FS20" s="433"/>
      <c r="FT20" s="433"/>
      <c r="FU20" s="433"/>
      <c r="FV20" s="433"/>
      <c r="FW20" s="433"/>
      <c r="FX20" s="433"/>
      <c r="FY20" s="433"/>
      <c r="FZ20" s="433"/>
      <c r="GA20" s="433"/>
      <c r="GB20" s="433"/>
      <c r="GC20" s="433"/>
      <c r="GD20" s="433"/>
      <c r="GE20" s="433"/>
      <c r="GF20" s="433"/>
      <c r="GG20" s="433"/>
      <c r="GH20" s="433"/>
      <c r="GI20" s="433"/>
      <c r="GJ20" s="433"/>
      <c r="GK20" s="433"/>
      <c r="GL20" s="433"/>
      <c r="GM20" s="433"/>
      <c r="GN20" s="433"/>
      <c r="GO20" s="433"/>
      <c r="GP20" s="433"/>
      <c r="GQ20" s="433"/>
      <c r="GR20" s="433"/>
      <c r="GS20" s="433"/>
      <c r="GT20" s="433"/>
      <c r="GU20" s="433"/>
      <c r="GV20" s="433"/>
      <c r="GW20" s="433"/>
      <c r="GX20" s="433"/>
      <c r="GY20" s="433"/>
      <c r="GZ20" s="433"/>
      <c r="HA20" s="433"/>
      <c r="HB20" s="433"/>
      <c r="HC20" s="433"/>
      <c r="HD20" s="433"/>
      <c r="HE20" s="433"/>
      <c r="HF20" s="433"/>
      <c r="HG20" s="433"/>
      <c r="HH20" s="433"/>
      <c r="HI20" s="433"/>
      <c r="HJ20" s="433"/>
      <c r="HK20" s="433"/>
      <c r="HL20" s="433"/>
      <c r="HM20" s="433"/>
      <c r="HN20" s="433"/>
      <c r="HO20" s="433"/>
      <c r="HP20" s="433"/>
      <c r="HQ20" s="433"/>
      <c r="HR20" s="433"/>
      <c r="HS20" s="433"/>
      <c r="HT20" s="433"/>
      <c r="HU20" s="433"/>
      <c r="HV20" s="433"/>
      <c r="HW20" s="433"/>
      <c r="HX20" s="433"/>
      <c r="HY20" s="433"/>
      <c r="HZ20" s="433"/>
      <c r="IA20" s="433"/>
      <c r="IB20" s="433"/>
      <c r="IC20" s="433"/>
      <c r="ID20" s="433"/>
      <c r="IE20" s="433"/>
      <c r="IF20" s="433"/>
      <c r="IG20" s="433"/>
      <c r="IH20" s="433"/>
      <c r="II20" s="433"/>
      <c r="IJ20" s="433"/>
      <c r="IK20" s="433"/>
      <c r="IL20" s="433"/>
      <c r="IM20" s="433"/>
      <c r="IN20" s="433"/>
      <c r="IO20" s="433"/>
      <c r="IP20" s="433"/>
      <c r="IQ20" s="433"/>
      <c r="IR20" s="433"/>
      <c r="IS20" s="433"/>
      <c r="IT20" s="433"/>
      <c r="IU20" s="433"/>
      <c r="IV20" s="433"/>
      <c r="IW20" s="433"/>
      <c r="IX20" s="433"/>
      <c r="IY20" s="433"/>
      <c r="IZ20" s="433"/>
      <c r="JA20" s="433"/>
      <c r="JB20" s="433"/>
      <c r="JC20" s="433"/>
      <c r="JD20" s="433"/>
      <c r="JE20" s="433"/>
      <c r="JF20" s="433"/>
      <c r="JG20" s="433"/>
      <c r="JH20" s="433"/>
      <c r="JI20" s="433"/>
      <c r="JJ20" s="433"/>
      <c r="JK20" s="433"/>
      <c r="JL20" s="433"/>
      <c r="JM20" s="433"/>
      <c r="JN20" s="433"/>
      <c r="JO20" s="433"/>
      <c r="JP20" s="433"/>
      <c r="JQ20" s="433"/>
      <c r="JR20" s="433"/>
      <c r="JS20" s="433"/>
      <c r="JT20" s="433"/>
      <c r="JU20" s="433"/>
      <c r="JV20" s="433"/>
      <c r="JW20" s="433"/>
      <c r="JX20" s="433"/>
      <c r="JY20" s="433"/>
      <c r="JZ20" s="433"/>
      <c r="KA20" s="433"/>
      <c r="KB20" s="433"/>
      <c r="KC20" s="433"/>
      <c r="KD20" s="433"/>
      <c r="KE20" s="433"/>
      <c r="KF20" s="433"/>
      <c r="KG20" s="433"/>
      <c r="KH20" s="433"/>
      <c r="KI20" s="433"/>
      <c r="KJ20" s="433"/>
      <c r="KK20" s="433"/>
      <c r="KL20" s="433"/>
      <c r="KM20" s="433"/>
      <c r="KN20" s="433"/>
      <c r="KO20" s="433"/>
      <c r="KP20" s="433"/>
      <c r="KQ20" s="433"/>
      <c r="KR20" s="433"/>
      <c r="KS20" s="433"/>
      <c r="KT20" s="433"/>
      <c r="KU20" s="433"/>
      <c r="KV20" s="433"/>
      <c r="KW20" s="433"/>
      <c r="KX20" s="433"/>
      <c r="KY20" s="433"/>
      <c r="KZ20" s="433"/>
      <c r="LA20" s="433"/>
      <c r="LB20" s="433"/>
      <c r="LC20" s="433"/>
      <c r="LD20" s="433"/>
      <c r="LE20" s="433"/>
      <c r="LF20" s="433"/>
      <c r="LG20" s="433"/>
      <c r="LH20" s="433"/>
      <c r="LI20" s="433"/>
      <c r="LJ20" s="433"/>
      <c r="LK20" s="433"/>
      <c r="LL20" s="433"/>
      <c r="LM20" s="433"/>
      <c r="LN20" s="433"/>
      <c r="LO20" s="433"/>
      <c r="LP20" s="433"/>
      <c r="LQ20" s="433"/>
      <c r="LR20" s="433"/>
      <c r="LS20" s="433"/>
      <c r="LT20" s="433"/>
      <c r="LU20" s="433"/>
      <c r="LV20" s="433"/>
      <c r="LW20" s="433"/>
      <c r="LX20" s="433"/>
      <c r="LY20" s="433"/>
      <c r="LZ20" s="433"/>
      <c r="MA20" s="433"/>
      <c r="MB20" s="433"/>
      <c r="MC20" s="433"/>
      <c r="MD20" s="433"/>
      <c r="ME20" s="433"/>
      <c r="MF20" s="433"/>
      <c r="MG20" s="433"/>
      <c r="MH20" s="433"/>
      <c r="MI20" s="433"/>
      <c r="MJ20" s="433"/>
      <c r="MK20" s="433"/>
      <c r="ML20" s="433"/>
      <c r="MM20" s="433"/>
      <c r="MN20" s="433"/>
      <c r="MO20" s="433"/>
      <c r="MP20" s="433"/>
      <c r="MQ20" s="433"/>
      <c r="MR20" s="433"/>
      <c r="MS20" s="433"/>
      <c r="MT20" s="433"/>
      <c r="MU20" s="433"/>
      <c r="MV20" s="433"/>
      <c r="MW20" s="433"/>
      <c r="MX20" s="433"/>
      <c r="MY20" s="433"/>
      <c r="MZ20" s="433"/>
      <c r="NA20" s="433"/>
      <c r="NB20" s="433"/>
      <c r="NC20" s="433"/>
      <c r="ND20" s="433"/>
      <c r="NE20" s="433"/>
      <c r="NF20" s="433"/>
      <c r="NG20" s="433"/>
      <c r="NH20" s="433"/>
      <c r="NI20" s="433"/>
      <c r="NJ20" s="433"/>
      <c r="NK20" s="433"/>
      <c r="NL20" s="433"/>
      <c r="NM20" s="433"/>
      <c r="NN20" s="433"/>
      <c r="NO20" s="433"/>
      <c r="NP20" s="433"/>
      <c r="NQ20" s="433"/>
      <c r="NR20" s="433"/>
      <c r="NS20" s="433"/>
      <c r="NT20" s="433"/>
      <c r="NU20" s="433"/>
      <c r="NV20" s="433"/>
      <c r="NW20" s="433"/>
      <c r="NX20" s="433"/>
      <c r="NY20" s="433"/>
      <c r="NZ20" s="433"/>
      <c r="OA20" s="433"/>
      <c r="OB20" s="433"/>
      <c r="OC20" s="433"/>
      <c r="OD20" s="433"/>
      <c r="OE20" s="433"/>
      <c r="OF20" s="433"/>
      <c r="OG20" s="433"/>
      <c r="OH20" s="433"/>
      <c r="OI20" s="433"/>
      <c r="OJ20" s="433"/>
      <c r="OK20" s="433"/>
      <c r="OL20" s="433"/>
      <c r="OM20" s="433"/>
      <c r="ON20" s="433"/>
      <c r="OO20" s="433"/>
      <c r="OP20" s="433"/>
      <c r="OQ20" s="433"/>
      <c r="OR20" s="433"/>
      <c r="OS20" s="433"/>
      <c r="OT20" s="433"/>
      <c r="OU20" s="433"/>
      <c r="OV20" s="433"/>
      <c r="OW20" s="433"/>
      <c r="OX20" s="433"/>
      <c r="OY20" s="433"/>
      <c r="OZ20" s="433"/>
      <c r="PA20" s="433"/>
      <c r="PB20" s="433"/>
      <c r="PC20" s="433"/>
      <c r="PD20" s="433"/>
      <c r="PE20" s="433"/>
      <c r="PF20" s="433"/>
      <c r="PG20" s="433"/>
      <c r="PH20" s="433"/>
      <c r="PI20" s="433"/>
      <c r="PJ20" s="433"/>
      <c r="PK20" s="433"/>
      <c r="PL20" s="433"/>
      <c r="PM20" s="433"/>
      <c r="PN20" s="433"/>
      <c r="PO20" s="433"/>
      <c r="PP20" s="433"/>
      <c r="PQ20" s="433"/>
      <c r="PR20" s="433"/>
      <c r="PS20" s="433"/>
      <c r="PT20" s="433"/>
      <c r="PU20" s="433"/>
      <c r="PV20" s="433"/>
      <c r="PW20" s="433"/>
      <c r="PX20" s="433"/>
      <c r="PY20" s="433"/>
      <c r="PZ20" s="433"/>
      <c r="QA20" s="433"/>
      <c r="QB20" s="433"/>
      <c r="QC20" s="433"/>
      <c r="QD20" s="433"/>
      <c r="QE20" s="433"/>
      <c r="QF20" s="433"/>
      <c r="QG20" s="433"/>
      <c r="QH20" s="433"/>
      <c r="QI20" s="433"/>
      <c r="QJ20" s="433"/>
      <c r="QK20" s="433"/>
      <c r="QL20" s="433"/>
      <c r="QM20" s="433"/>
      <c r="QN20" s="433"/>
      <c r="QO20" s="433"/>
      <c r="QP20" s="433"/>
      <c r="QQ20" s="433"/>
      <c r="QR20" s="433"/>
      <c r="QS20" s="433"/>
      <c r="QT20" s="433"/>
      <c r="QU20" s="433"/>
      <c r="QV20" s="433"/>
      <c r="QW20" s="433"/>
      <c r="QX20" s="433"/>
      <c r="QY20" s="433"/>
      <c r="QZ20" s="433"/>
      <c r="RA20" s="433"/>
      <c r="RB20" s="433"/>
      <c r="RC20" s="433"/>
      <c r="RD20" s="433"/>
      <c r="RE20" s="433"/>
      <c r="RF20" s="433"/>
      <c r="RG20" s="433"/>
      <c r="RH20" s="433"/>
      <c r="RI20" s="433"/>
      <c r="RJ20" s="433"/>
      <c r="RK20" s="433"/>
      <c r="RL20" s="433"/>
      <c r="RM20" s="433"/>
      <c r="RN20" s="433"/>
      <c r="RO20" s="433"/>
      <c r="RP20" s="433"/>
      <c r="RQ20" s="433"/>
      <c r="RR20" s="433"/>
      <c r="RS20" s="433"/>
      <c r="RT20" s="433"/>
      <c r="RU20" s="433"/>
      <c r="RV20" s="433"/>
      <c r="RW20" s="433"/>
      <c r="RX20" s="433"/>
      <c r="RY20" s="433"/>
      <c r="RZ20" s="433"/>
      <c r="SA20" s="433"/>
      <c r="SB20" s="433"/>
      <c r="SC20" s="433"/>
      <c r="SD20" s="433"/>
      <c r="SE20" s="433"/>
      <c r="SF20" s="433"/>
      <c r="SG20" s="433"/>
      <c r="SH20" s="433"/>
      <c r="SI20" s="433"/>
      <c r="SJ20" s="433"/>
      <c r="SK20" s="433"/>
      <c r="SL20" s="433"/>
      <c r="SM20" s="433"/>
      <c r="SN20" s="433"/>
      <c r="SO20" s="433"/>
      <c r="SP20" s="433"/>
      <c r="SQ20" s="433"/>
      <c r="SR20" s="433"/>
      <c r="SS20" s="433"/>
      <c r="ST20" s="433"/>
      <c r="SU20" s="433"/>
      <c r="SV20" s="433"/>
      <c r="SW20" s="433"/>
      <c r="SX20" s="433"/>
      <c r="SY20" s="433"/>
      <c r="SZ20" s="433"/>
      <c r="TA20" s="433"/>
      <c r="TB20" s="433"/>
      <c r="TC20" s="433"/>
      <c r="TD20" s="433"/>
      <c r="TE20" s="433"/>
      <c r="TF20" s="433"/>
      <c r="TG20" s="433"/>
      <c r="TH20" s="433"/>
      <c r="TI20" s="433"/>
      <c r="TJ20" s="433"/>
      <c r="TK20" s="433"/>
      <c r="TL20" s="433"/>
      <c r="TM20" s="433"/>
      <c r="TN20" s="433"/>
      <c r="TO20" s="433"/>
      <c r="TP20" s="433"/>
      <c r="TQ20" s="433"/>
      <c r="TR20" s="433"/>
      <c r="TS20" s="433"/>
      <c r="TT20" s="433"/>
      <c r="TU20" s="433"/>
      <c r="TV20" s="433"/>
      <c r="TW20" s="433"/>
      <c r="TX20" s="433"/>
      <c r="TY20" s="433"/>
      <c r="TZ20" s="433"/>
      <c r="UA20" s="433"/>
      <c r="UB20" s="433"/>
      <c r="UC20" s="433"/>
      <c r="UD20" s="433"/>
      <c r="UE20" s="433"/>
      <c r="UF20" s="433"/>
      <c r="UG20" s="433"/>
      <c r="UH20" s="433"/>
      <c r="UI20" s="433"/>
      <c r="UJ20" s="433"/>
      <c r="UK20" s="433"/>
      <c r="UL20" s="433"/>
      <c r="UM20" s="433"/>
      <c r="UN20" s="433"/>
      <c r="UO20" s="433"/>
      <c r="UP20" s="433"/>
      <c r="UQ20" s="433"/>
      <c r="UR20" s="433"/>
      <c r="US20" s="433"/>
      <c r="UT20" s="433"/>
      <c r="UU20" s="433"/>
      <c r="UV20" s="433"/>
      <c r="UW20" s="433"/>
      <c r="UX20" s="433"/>
      <c r="UY20" s="433"/>
      <c r="UZ20" s="433"/>
      <c r="VA20" s="433"/>
      <c r="VB20" s="433"/>
      <c r="VC20" s="433"/>
      <c r="VD20" s="433"/>
      <c r="VE20" s="433"/>
      <c r="VF20" s="433"/>
      <c r="VG20" s="433"/>
      <c r="VH20" s="433"/>
      <c r="VI20" s="433"/>
      <c r="VJ20" s="433"/>
      <c r="VK20" s="433"/>
      <c r="VL20" s="433"/>
      <c r="VM20" s="433"/>
      <c r="VN20" s="433"/>
      <c r="VO20" s="433"/>
      <c r="VP20" s="433"/>
      <c r="VQ20" s="433"/>
      <c r="VR20" s="433"/>
      <c r="VS20" s="433"/>
      <c r="VT20" s="433"/>
      <c r="VU20" s="433"/>
      <c r="VV20" s="433"/>
      <c r="VW20" s="433"/>
      <c r="VX20" s="433"/>
      <c r="VY20" s="433"/>
      <c r="VZ20" s="433"/>
      <c r="WA20" s="433"/>
      <c r="WB20" s="433"/>
      <c r="WC20" s="433"/>
      <c r="WD20" s="433"/>
      <c r="WE20" s="433"/>
      <c r="WF20" s="433"/>
      <c r="WG20" s="433"/>
      <c r="WH20" s="433"/>
      <c r="WI20" s="433"/>
      <c r="WJ20" s="433"/>
      <c r="WK20" s="433"/>
      <c r="WL20" s="433"/>
      <c r="WM20" s="433"/>
      <c r="WN20" s="433"/>
      <c r="WO20" s="433"/>
      <c r="WP20" s="433"/>
      <c r="WQ20" s="433"/>
      <c r="WR20" s="433"/>
      <c r="WS20" s="433"/>
      <c r="WT20" s="433"/>
      <c r="WU20" s="433"/>
      <c r="WV20" s="433"/>
      <c r="WW20" s="433"/>
      <c r="WX20" s="433"/>
      <c r="WY20" s="433"/>
      <c r="WZ20" s="433"/>
      <c r="XA20" s="433"/>
      <c r="XB20" s="433"/>
      <c r="XC20" s="433"/>
      <c r="XD20" s="433"/>
      <c r="XE20" s="433"/>
      <c r="XF20" s="433"/>
      <c r="XG20" s="433"/>
      <c r="XH20" s="433"/>
      <c r="XI20" s="433"/>
      <c r="XJ20" s="433"/>
      <c r="XK20" s="433"/>
      <c r="XL20" s="433"/>
      <c r="XM20" s="433"/>
      <c r="XN20" s="433"/>
      <c r="XO20" s="433"/>
      <c r="XP20" s="433"/>
      <c r="XQ20" s="433"/>
      <c r="XR20" s="433"/>
      <c r="XS20" s="433"/>
      <c r="XT20" s="433"/>
      <c r="XU20" s="433"/>
      <c r="XV20" s="433"/>
      <c r="XW20" s="433"/>
      <c r="XX20" s="433"/>
      <c r="XY20" s="433"/>
      <c r="XZ20" s="433"/>
      <c r="YA20" s="433"/>
      <c r="YB20" s="433"/>
      <c r="YC20" s="433"/>
      <c r="YD20" s="433"/>
      <c r="YE20" s="433"/>
      <c r="YF20" s="433"/>
      <c r="YG20" s="433"/>
      <c r="YH20" s="433"/>
      <c r="YI20" s="433"/>
      <c r="YJ20" s="433"/>
      <c r="YK20" s="433"/>
      <c r="YL20" s="433"/>
      <c r="YM20" s="433"/>
      <c r="YN20" s="433"/>
      <c r="YO20" s="433"/>
      <c r="YP20" s="433"/>
      <c r="YQ20" s="433"/>
      <c r="YR20" s="433"/>
      <c r="YS20" s="433"/>
      <c r="YT20" s="433"/>
      <c r="YU20" s="433"/>
      <c r="YV20" s="433"/>
      <c r="YW20" s="433"/>
      <c r="YX20" s="433"/>
      <c r="YY20" s="433"/>
      <c r="YZ20" s="433"/>
      <c r="ZA20" s="433"/>
      <c r="ZB20" s="433"/>
      <c r="ZC20" s="433"/>
      <c r="ZD20" s="433"/>
      <c r="ZE20" s="433"/>
      <c r="ZF20" s="433"/>
      <c r="ZG20" s="433"/>
      <c r="ZH20" s="433"/>
      <c r="ZI20" s="433"/>
      <c r="ZJ20" s="433"/>
      <c r="ZK20" s="433"/>
      <c r="ZL20" s="433"/>
      <c r="ZM20" s="433"/>
      <c r="ZN20" s="433"/>
      <c r="ZO20" s="433"/>
      <c r="ZP20" s="433"/>
      <c r="ZQ20" s="433"/>
      <c r="ZR20" s="433"/>
      <c r="ZS20" s="433"/>
      <c r="ZT20" s="433"/>
      <c r="ZU20" s="433"/>
      <c r="ZV20" s="433"/>
      <c r="ZW20" s="433"/>
      <c r="ZX20" s="433"/>
      <c r="ZY20" s="433"/>
      <c r="ZZ20" s="433"/>
      <c r="AAA20" s="433"/>
      <c r="AAB20" s="433"/>
      <c r="AAC20" s="433"/>
      <c r="AAD20" s="433"/>
      <c r="AAE20" s="433"/>
      <c r="AAF20" s="433"/>
      <c r="AAG20" s="433"/>
      <c r="AAH20" s="433"/>
      <c r="AAI20" s="433"/>
      <c r="AAJ20" s="433"/>
      <c r="AAK20" s="433"/>
      <c r="AAL20" s="433"/>
      <c r="AAM20" s="433"/>
      <c r="AAN20" s="433"/>
      <c r="AAO20" s="433"/>
      <c r="AAP20" s="433"/>
      <c r="AAQ20" s="433"/>
      <c r="AAR20" s="433"/>
      <c r="AAS20" s="433"/>
      <c r="AAT20" s="433"/>
      <c r="AAU20" s="433"/>
      <c r="AAV20" s="433"/>
      <c r="AAW20" s="433"/>
      <c r="AAX20" s="433"/>
      <c r="AAY20" s="433"/>
      <c r="AAZ20" s="433"/>
      <c r="ABA20" s="433"/>
      <c r="ABB20" s="433"/>
      <c r="ABC20" s="433"/>
      <c r="ABD20" s="433"/>
      <c r="ABE20" s="433"/>
      <c r="ABF20" s="433"/>
      <c r="ABG20" s="433"/>
      <c r="ABH20" s="433"/>
      <c r="ABI20" s="433"/>
      <c r="ABJ20" s="433"/>
      <c r="ABK20" s="433"/>
      <c r="ABL20" s="433"/>
      <c r="ABM20" s="433"/>
      <c r="ABN20" s="433"/>
      <c r="ABO20" s="433"/>
      <c r="ABP20" s="433"/>
      <c r="ABQ20" s="433"/>
      <c r="ABR20" s="433"/>
      <c r="ABS20" s="433"/>
      <c r="ABT20" s="433"/>
      <c r="ABU20" s="433"/>
      <c r="ABV20" s="433"/>
      <c r="ABW20" s="433"/>
      <c r="ABX20" s="433"/>
      <c r="ABY20" s="433"/>
      <c r="ABZ20" s="433"/>
      <c r="ACA20" s="433"/>
      <c r="ACB20" s="433"/>
      <c r="ACC20" s="433"/>
      <c r="ACD20" s="433"/>
      <c r="ACE20" s="433"/>
      <c r="ACF20" s="433"/>
      <c r="ACG20" s="433"/>
      <c r="ACH20" s="433"/>
      <c r="ACI20" s="433"/>
      <c r="ACJ20" s="433"/>
      <c r="ACK20" s="433"/>
      <c r="ACL20" s="433"/>
      <c r="ACM20" s="433"/>
      <c r="ACN20" s="433"/>
      <c r="ACO20" s="433"/>
      <c r="ACP20" s="433"/>
      <c r="ACQ20" s="433"/>
      <c r="ACR20" s="433"/>
      <c r="ACS20" s="433"/>
      <c r="ACT20" s="433"/>
      <c r="ACU20" s="433"/>
      <c r="ACV20" s="433"/>
      <c r="ACW20" s="433"/>
      <c r="ACX20" s="433"/>
      <c r="ACY20" s="433"/>
      <c r="ACZ20" s="433"/>
      <c r="ADA20" s="433"/>
      <c r="ADB20" s="433"/>
      <c r="ADC20" s="433"/>
      <c r="ADD20" s="433"/>
      <c r="ADE20" s="433"/>
      <c r="ADF20" s="433"/>
      <c r="ADG20" s="433"/>
      <c r="ADH20" s="433"/>
      <c r="ADI20" s="433"/>
      <c r="ADJ20" s="433"/>
      <c r="ADK20" s="433"/>
      <c r="ADL20" s="433"/>
      <c r="ADM20" s="433"/>
      <c r="ADN20" s="433"/>
      <c r="ADO20" s="433"/>
      <c r="ADP20" s="433"/>
      <c r="ADQ20" s="433"/>
      <c r="ADR20" s="433"/>
      <c r="ADS20" s="433"/>
      <c r="ADT20" s="433"/>
      <c r="ADU20" s="433"/>
      <c r="ADV20" s="433"/>
      <c r="ADW20" s="433"/>
      <c r="ADX20" s="433"/>
      <c r="ADY20" s="433"/>
      <c r="ADZ20" s="433"/>
      <c r="AEA20" s="433"/>
      <c r="AEB20" s="433"/>
      <c r="AEC20" s="433"/>
      <c r="AED20" s="433"/>
      <c r="AEE20" s="433"/>
      <c r="AEF20" s="433"/>
      <c r="AEG20" s="433"/>
      <c r="AEH20" s="433"/>
      <c r="AEI20" s="433"/>
      <c r="AEJ20" s="433"/>
      <c r="AEK20" s="433"/>
      <c r="AEL20" s="433"/>
      <c r="AEM20" s="433"/>
      <c r="AEN20" s="433"/>
      <c r="AEO20" s="433"/>
      <c r="AEP20" s="433"/>
      <c r="AEQ20" s="433"/>
      <c r="AER20" s="433"/>
      <c r="AES20" s="433"/>
      <c r="AET20" s="433"/>
      <c r="AEU20" s="433"/>
      <c r="AEV20" s="433"/>
      <c r="AEW20" s="433"/>
      <c r="AEX20" s="433"/>
      <c r="AEY20" s="433"/>
      <c r="AEZ20" s="433"/>
      <c r="AFA20" s="433"/>
      <c r="AFB20" s="433"/>
      <c r="AFC20" s="433"/>
      <c r="AFD20" s="433"/>
      <c r="AFE20" s="433"/>
      <c r="AFF20" s="433"/>
      <c r="AFG20" s="433"/>
      <c r="AFH20" s="433"/>
      <c r="AFI20" s="433"/>
      <c r="AFJ20" s="433"/>
      <c r="AFK20" s="433"/>
      <c r="AFL20" s="433"/>
      <c r="AFM20" s="433"/>
      <c r="AFN20" s="433"/>
      <c r="AFO20" s="433"/>
      <c r="AFP20" s="433"/>
      <c r="AFQ20" s="433"/>
      <c r="AFR20" s="433"/>
      <c r="AFS20" s="433"/>
      <c r="AFT20" s="433"/>
      <c r="AFU20" s="433"/>
      <c r="AFV20" s="433"/>
      <c r="AFW20" s="433"/>
      <c r="AFX20" s="433"/>
      <c r="AFY20" s="433"/>
      <c r="AFZ20" s="433"/>
      <c r="AGA20" s="433"/>
      <c r="AGB20" s="433"/>
      <c r="AGC20" s="433"/>
      <c r="AGD20" s="433"/>
      <c r="AGE20" s="433"/>
      <c r="AGF20" s="433"/>
      <c r="AGG20" s="433"/>
      <c r="AGH20" s="433"/>
      <c r="AGI20" s="433"/>
      <c r="AGJ20" s="433"/>
      <c r="AGK20" s="433"/>
      <c r="AGL20" s="433"/>
      <c r="AGM20" s="433"/>
      <c r="AGN20" s="433"/>
      <c r="AGO20" s="433"/>
      <c r="AGP20" s="433"/>
      <c r="AGQ20" s="433"/>
      <c r="AGR20" s="433"/>
      <c r="AGS20" s="433"/>
      <c r="AGT20" s="433"/>
      <c r="AGU20" s="433"/>
      <c r="AGV20" s="433"/>
      <c r="AGW20" s="433"/>
      <c r="AGX20" s="433"/>
      <c r="AGY20" s="433"/>
      <c r="AGZ20" s="433"/>
      <c r="AHA20" s="433"/>
      <c r="AHB20" s="433"/>
      <c r="AHC20" s="433"/>
      <c r="AHD20" s="433"/>
      <c r="AHE20" s="433"/>
      <c r="AHF20" s="433"/>
      <c r="AHG20" s="433"/>
      <c r="AHH20" s="433"/>
      <c r="AHI20" s="433"/>
      <c r="AHJ20" s="433"/>
      <c r="AHK20" s="433"/>
      <c r="AHL20" s="433"/>
      <c r="AHM20" s="433"/>
      <c r="AHN20" s="433"/>
      <c r="AHO20" s="433"/>
      <c r="AHP20" s="433"/>
      <c r="AHQ20" s="433"/>
      <c r="AHR20" s="433"/>
      <c r="AHS20" s="433"/>
      <c r="AHT20" s="433"/>
      <c r="AHU20" s="433"/>
      <c r="AHV20" s="433"/>
      <c r="AHW20" s="433"/>
      <c r="AHX20" s="433"/>
      <c r="AHY20" s="433"/>
      <c r="AHZ20" s="433"/>
      <c r="AIA20" s="433"/>
      <c r="AIB20" s="433"/>
      <c r="AIC20" s="433"/>
      <c r="AID20" s="433"/>
      <c r="AIE20" s="433"/>
      <c r="AIF20" s="433"/>
      <c r="AIG20" s="433"/>
      <c r="AIH20" s="433"/>
      <c r="AII20" s="433"/>
      <c r="AIJ20" s="433"/>
      <c r="AIK20" s="433"/>
      <c r="AIL20" s="433"/>
      <c r="AIM20" s="433"/>
      <c r="AIN20" s="433"/>
      <c r="AIO20" s="433"/>
      <c r="AIP20" s="433"/>
      <c r="AIQ20" s="433"/>
      <c r="AIR20" s="433"/>
      <c r="AIS20" s="433"/>
      <c r="AIT20" s="433"/>
      <c r="AIU20" s="433"/>
      <c r="AIV20" s="433"/>
      <c r="AIW20" s="433"/>
      <c r="AIX20" s="433"/>
      <c r="AIY20" s="433"/>
      <c r="AIZ20" s="433"/>
      <c r="AJA20" s="433"/>
      <c r="AJB20" s="433"/>
      <c r="AJC20" s="433"/>
      <c r="AJD20" s="433"/>
      <c r="AJE20" s="433"/>
      <c r="AJF20" s="433"/>
      <c r="AJG20" s="433"/>
      <c r="AJH20" s="433"/>
      <c r="AJI20" s="433"/>
      <c r="AJJ20" s="433"/>
      <c r="AJK20" s="433"/>
      <c r="AJL20" s="433"/>
      <c r="AJM20" s="433"/>
      <c r="AJN20" s="433"/>
      <c r="AJO20" s="433"/>
      <c r="AJP20" s="433"/>
      <c r="AJQ20" s="433"/>
      <c r="AJR20" s="433"/>
      <c r="AJS20" s="433"/>
      <c r="AJT20" s="433"/>
      <c r="AJU20" s="433"/>
      <c r="AJV20" s="433"/>
      <c r="AJW20" s="433"/>
      <c r="AJX20" s="433"/>
      <c r="AJY20" s="433"/>
      <c r="AJZ20" s="433"/>
      <c r="AKA20" s="433"/>
      <c r="AKB20" s="433"/>
      <c r="AKC20" s="433"/>
      <c r="AKD20" s="433"/>
      <c r="AKE20" s="433"/>
      <c r="AKF20" s="433"/>
      <c r="AKG20" s="433"/>
      <c r="AKH20" s="433"/>
      <c r="AKI20" s="433"/>
      <c r="AKJ20" s="433"/>
      <c r="AKK20" s="433"/>
      <c r="AKL20" s="433"/>
      <c r="AKM20" s="433"/>
      <c r="AKN20" s="433"/>
      <c r="AKO20" s="433"/>
      <c r="AKP20" s="433"/>
      <c r="AKQ20" s="433"/>
      <c r="AKR20" s="433"/>
      <c r="AKS20" s="433"/>
      <c r="AKT20" s="433"/>
      <c r="AKU20" s="433"/>
      <c r="AKV20" s="433"/>
      <c r="AKW20" s="433"/>
      <c r="AKX20" s="433"/>
      <c r="AKY20" s="433"/>
      <c r="AKZ20" s="433"/>
      <c r="ALA20" s="433"/>
      <c r="ALB20" s="433"/>
      <c r="ALC20" s="433"/>
      <c r="ALD20" s="433"/>
      <c r="ALE20" s="433"/>
      <c r="ALF20" s="433"/>
      <c r="ALG20" s="433"/>
      <c r="ALH20" s="433"/>
      <c r="ALI20" s="433"/>
      <c r="ALJ20" s="433"/>
      <c r="ALK20" s="433"/>
      <c r="ALL20" s="433"/>
      <c r="ALM20" s="433"/>
      <c r="ALN20" s="433"/>
      <c r="ALO20" s="433"/>
      <c r="ALP20" s="433"/>
      <c r="ALQ20" s="433"/>
      <c r="ALR20" s="433"/>
      <c r="ALS20" s="433"/>
      <c r="ALT20" s="433"/>
      <c r="ALU20" s="433"/>
      <c r="ALV20" s="433"/>
      <c r="ALW20" s="433"/>
      <c r="ALX20" s="433"/>
      <c r="ALY20" s="433"/>
      <c r="ALZ20" s="433"/>
      <c r="AMA20" s="433"/>
      <c r="AMB20" s="433"/>
      <c r="AMC20" s="433"/>
      <c r="AMD20" s="433"/>
      <c r="AME20" s="433"/>
      <c r="AMF20" s="433"/>
      <c r="AMG20" s="433"/>
      <c r="AMH20" s="433"/>
      <c r="AMI20" s="433"/>
      <c r="AMJ20" s="433"/>
      <c r="AMK20" s="433"/>
      <c r="AML20" s="433"/>
      <c r="AMM20" s="433"/>
      <c r="AMN20" s="433"/>
      <c r="AMO20" s="433"/>
      <c r="AMP20" s="433"/>
      <c r="AMQ20" s="433"/>
      <c r="AMR20" s="433"/>
      <c r="AMS20" s="433"/>
      <c r="AMT20" s="433"/>
      <c r="AMU20" s="433"/>
      <c r="AMV20" s="433"/>
      <c r="AMW20" s="433"/>
      <c r="AMX20" s="433"/>
      <c r="AMY20" s="433"/>
      <c r="AMZ20" s="433"/>
      <c r="ANA20" s="433"/>
      <c r="ANB20" s="433"/>
      <c r="ANC20" s="433"/>
      <c r="AND20" s="433"/>
      <c r="ANE20" s="433"/>
      <c r="ANF20" s="433"/>
      <c r="ANG20" s="433"/>
      <c r="ANH20" s="433"/>
      <c r="ANI20" s="433"/>
      <c r="ANJ20" s="433"/>
      <c r="ANK20" s="433"/>
      <c r="ANL20" s="433"/>
      <c r="ANM20" s="433"/>
      <c r="ANN20" s="433"/>
      <c r="ANO20" s="433"/>
      <c r="ANP20" s="433"/>
      <c r="ANQ20" s="433"/>
      <c r="ANR20" s="433"/>
      <c r="ANS20" s="433"/>
      <c r="ANT20" s="433"/>
      <c r="ANU20" s="433"/>
      <c r="ANV20" s="433"/>
      <c r="ANW20" s="433"/>
      <c r="ANX20" s="433"/>
      <c r="ANY20" s="433"/>
      <c r="ANZ20" s="433"/>
      <c r="AOA20" s="433"/>
      <c r="AOB20" s="433"/>
      <c r="AOC20" s="433"/>
      <c r="AOD20" s="433"/>
      <c r="AOE20" s="433"/>
      <c r="AOF20" s="433"/>
      <c r="AOG20" s="433"/>
      <c r="AOH20" s="433"/>
      <c r="AOI20" s="433"/>
      <c r="AOJ20" s="433"/>
      <c r="AOK20" s="433"/>
      <c r="AOL20" s="433"/>
      <c r="AOM20" s="433"/>
      <c r="AON20" s="433"/>
      <c r="AOO20" s="433"/>
      <c r="AOP20" s="433"/>
      <c r="AOQ20" s="433"/>
      <c r="AOR20" s="433"/>
      <c r="AOS20" s="433"/>
      <c r="AOT20" s="433"/>
      <c r="AOU20" s="433"/>
      <c r="AOV20" s="433"/>
      <c r="AOW20" s="433"/>
      <c r="AOX20" s="433"/>
      <c r="AOY20" s="433"/>
      <c r="AOZ20" s="433"/>
      <c r="APA20" s="433"/>
      <c r="APB20" s="433"/>
      <c r="APC20" s="433"/>
      <c r="APD20" s="433"/>
      <c r="APE20" s="433"/>
      <c r="APF20" s="433"/>
      <c r="APG20" s="433"/>
      <c r="APH20" s="433"/>
      <c r="API20" s="433"/>
      <c r="APJ20" s="433"/>
      <c r="APK20" s="433"/>
      <c r="APL20" s="433"/>
      <c r="APM20" s="433"/>
      <c r="APN20" s="433"/>
      <c r="APO20" s="433"/>
      <c r="APP20" s="433"/>
      <c r="APQ20" s="433"/>
      <c r="APR20" s="433"/>
      <c r="APS20" s="433"/>
      <c r="APT20" s="433"/>
      <c r="APU20" s="433"/>
      <c r="APV20" s="433"/>
      <c r="APW20" s="433"/>
      <c r="APX20" s="433"/>
      <c r="APY20" s="433"/>
      <c r="APZ20" s="433"/>
      <c r="AQA20" s="433"/>
      <c r="AQB20" s="433"/>
      <c r="AQC20" s="433"/>
      <c r="AQD20" s="433"/>
      <c r="AQE20" s="433"/>
      <c r="AQF20" s="433"/>
      <c r="AQG20" s="433"/>
      <c r="AQH20" s="433"/>
      <c r="AQI20" s="433"/>
      <c r="AQJ20" s="433"/>
      <c r="AQK20" s="433"/>
      <c r="AQL20" s="433"/>
      <c r="AQM20" s="433"/>
      <c r="AQN20" s="433"/>
      <c r="AQO20" s="433"/>
      <c r="AQP20" s="433"/>
      <c r="AQQ20" s="433"/>
      <c r="AQR20" s="433"/>
      <c r="AQS20" s="433"/>
      <c r="AQT20" s="433"/>
      <c r="AQU20" s="433"/>
      <c r="AQV20" s="433"/>
      <c r="AQW20" s="433"/>
      <c r="AQX20" s="433"/>
      <c r="AQY20" s="433"/>
      <c r="AQZ20" s="433"/>
      <c r="ARA20" s="433"/>
      <c r="ARB20" s="433"/>
      <c r="ARC20" s="433"/>
      <c r="ARD20" s="433"/>
      <c r="ARE20" s="433"/>
      <c r="ARF20" s="433"/>
      <c r="ARG20" s="433"/>
      <c r="ARH20" s="433"/>
      <c r="ARI20" s="433"/>
      <c r="ARJ20" s="433"/>
      <c r="ARK20" s="433"/>
      <c r="ARL20" s="433"/>
      <c r="ARM20" s="433"/>
      <c r="ARN20" s="433"/>
      <c r="ARO20" s="433"/>
      <c r="ARP20" s="433"/>
      <c r="ARQ20" s="433"/>
      <c r="ARR20" s="433"/>
      <c r="ARS20" s="433"/>
      <c r="ART20" s="433"/>
      <c r="ARU20" s="433"/>
      <c r="ARV20" s="433"/>
      <c r="ARW20" s="433"/>
      <c r="ARX20" s="433"/>
      <c r="ARY20" s="433"/>
      <c r="ARZ20" s="433"/>
      <c r="ASA20" s="433"/>
      <c r="ASB20" s="433"/>
      <c r="ASC20" s="433"/>
      <c r="ASD20" s="433"/>
      <c r="ASE20" s="433"/>
      <c r="ASF20" s="433"/>
      <c r="ASG20" s="433"/>
      <c r="ASH20" s="433"/>
      <c r="ASI20" s="433"/>
      <c r="ASJ20" s="433"/>
      <c r="ASK20" s="433"/>
      <c r="ASL20" s="433"/>
      <c r="ASM20" s="433"/>
      <c r="ASN20" s="433"/>
      <c r="ASO20" s="433"/>
      <c r="ASP20" s="433"/>
      <c r="ASQ20" s="433"/>
      <c r="ASR20" s="433"/>
      <c r="ASS20" s="433"/>
      <c r="AST20" s="433"/>
      <c r="ASU20" s="433"/>
      <c r="ASV20" s="433"/>
      <c r="ASW20" s="433"/>
      <c r="ASX20" s="433"/>
      <c r="ASY20" s="433"/>
      <c r="ASZ20" s="433"/>
      <c r="ATA20" s="433"/>
      <c r="ATB20" s="433"/>
      <c r="ATC20" s="433"/>
      <c r="ATD20" s="433"/>
      <c r="ATE20" s="433"/>
      <c r="ATF20" s="433"/>
      <c r="ATG20" s="433"/>
      <c r="ATH20" s="433"/>
      <c r="ATI20" s="433"/>
      <c r="ATJ20" s="433"/>
      <c r="ATK20" s="433"/>
      <c r="ATL20" s="433"/>
      <c r="ATM20" s="433"/>
      <c r="ATN20" s="433"/>
      <c r="ATO20" s="433"/>
      <c r="ATP20" s="433"/>
      <c r="ATQ20" s="433"/>
      <c r="ATR20" s="433"/>
      <c r="ATS20" s="433"/>
      <c r="ATT20" s="433"/>
      <c r="ATU20" s="433"/>
      <c r="ATV20" s="433"/>
      <c r="ATW20" s="433"/>
      <c r="ATX20" s="433"/>
      <c r="ATY20" s="433"/>
      <c r="ATZ20" s="433"/>
      <c r="AUA20" s="433"/>
      <c r="AUB20" s="433"/>
      <c r="AUC20" s="433"/>
      <c r="AUD20" s="433"/>
      <c r="AUE20" s="433"/>
      <c r="AUF20" s="433"/>
      <c r="AUG20" s="433"/>
      <c r="AUH20" s="433"/>
      <c r="AUI20" s="433"/>
      <c r="AUJ20" s="433"/>
      <c r="AUK20" s="433"/>
      <c r="AUL20" s="433"/>
      <c r="AUM20" s="433"/>
      <c r="AUN20" s="433"/>
      <c r="AUO20" s="433"/>
      <c r="AUP20" s="433"/>
      <c r="AUQ20" s="433"/>
      <c r="AUR20" s="433"/>
      <c r="AUS20" s="433"/>
      <c r="AUT20" s="433"/>
      <c r="AUU20" s="433"/>
      <c r="AUV20" s="433"/>
      <c r="AUW20" s="433"/>
      <c r="AUX20" s="433"/>
      <c r="AUY20" s="433"/>
      <c r="AUZ20" s="433"/>
      <c r="AVA20" s="433"/>
      <c r="AVB20" s="433"/>
      <c r="AVC20" s="433"/>
      <c r="AVD20" s="433"/>
      <c r="AVE20" s="433"/>
      <c r="AVF20" s="433"/>
      <c r="AVG20" s="433"/>
      <c r="AVH20" s="433"/>
      <c r="AVI20" s="433"/>
      <c r="AVJ20" s="433"/>
      <c r="AVK20" s="433"/>
      <c r="AVL20" s="433"/>
      <c r="AVM20" s="433"/>
      <c r="AVN20" s="433"/>
      <c r="AVO20" s="433"/>
      <c r="AVP20" s="433"/>
      <c r="AVQ20" s="433"/>
      <c r="AVR20" s="433"/>
      <c r="AVS20" s="433"/>
      <c r="AVT20" s="433"/>
      <c r="AVU20" s="433"/>
      <c r="AVV20" s="433"/>
      <c r="AVW20" s="433"/>
      <c r="AVX20" s="433"/>
      <c r="AVY20" s="433"/>
      <c r="AVZ20" s="433"/>
      <c r="AWA20" s="433"/>
      <c r="AWB20" s="433"/>
      <c r="AWC20" s="433"/>
      <c r="AWD20" s="433"/>
      <c r="AWE20" s="433"/>
      <c r="AWF20" s="433"/>
      <c r="AWG20" s="433"/>
      <c r="AWH20" s="433"/>
      <c r="AWI20" s="433"/>
      <c r="AWJ20" s="433"/>
      <c r="AWK20" s="433"/>
      <c r="AWL20" s="433"/>
      <c r="AWM20" s="433"/>
      <c r="AWN20" s="433"/>
      <c r="AWO20" s="433"/>
      <c r="AWP20" s="433"/>
      <c r="AWQ20" s="433"/>
      <c r="AWR20" s="433"/>
      <c r="AWS20" s="433"/>
      <c r="AWT20" s="433"/>
      <c r="AWU20" s="433"/>
      <c r="AWV20" s="433"/>
      <c r="AWW20" s="433"/>
      <c r="AWX20" s="433"/>
      <c r="AWY20" s="433"/>
      <c r="AWZ20" s="433"/>
      <c r="AXA20" s="433"/>
      <c r="AXB20" s="433"/>
      <c r="AXC20" s="433"/>
      <c r="AXD20" s="433"/>
      <c r="AXE20" s="433"/>
      <c r="AXF20" s="433"/>
      <c r="AXG20" s="433"/>
      <c r="AXH20" s="433"/>
      <c r="AXI20" s="433"/>
      <c r="AXJ20" s="433"/>
      <c r="AXK20" s="433"/>
      <c r="AXL20" s="433"/>
      <c r="AXM20" s="433"/>
      <c r="AXN20" s="433"/>
      <c r="AXO20" s="433"/>
      <c r="AXP20" s="433"/>
      <c r="AXQ20" s="433"/>
      <c r="AXR20" s="433"/>
      <c r="AXS20" s="433"/>
      <c r="AXT20" s="433"/>
      <c r="AXU20" s="433"/>
      <c r="AXV20" s="433"/>
      <c r="AXW20" s="433"/>
      <c r="AXX20" s="433"/>
      <c r="AXY20" s="433"/>
      <c r="AXZ20" s="433"/>
      <c r="AYA20" s="433"/>
      <c r="AYB20" s="433"/>
      <c r="AYC20" s="433"/>
      <c r="AYD20" s="433"/>
      <c r="AYE20" s="433"/>
      <c r="AYF20" s="433"/>
      <c r="AYG20" s="433"/>
      <c r="AYH20" s="433"/>
      <c r="AYI20" s="433"/>
      <c r="AYJ20" s="433"/>
      <c r="AYK20" s="433"/>
      <c r="AYL20" s="433"/>
      <c r="AYM20" s="433"/>
      <c r="AYN20" s="433"/>
      <c r="AYO20" s="433"/>
      <c r="AYP20" s="433"/>
      <c r="AYQ20" s="433"/>
      <c r="AYR20" s="433"/>
      <c r="AYS20" s="433"/>
      <c r="AYT20" s="433"/>
      <c r="AYU20" s="433"/>
      <c r="AYV20" s="433"/>
      <c r="AYW20" s="433"/>
      <c r="AYX20" s="433"/>
      <c r="AYY20" s="433"/>
      <c r="AYZ20" s="433"/>
      <c r="AZA20" s="433"/>
      <c r="AZB20" s="433"/>
      <c r="AZC20" s="433"/>
      <c r="AZD20" s="433"/>
      <c r="AZE20" s="433"/>
      <c r="AZF20" s="433"/>
      <c r="AZG20" s="433"/>
      <c r="AZH20" s="433"/>
      <c r="AZI20" s="433"/>
      <c r="AZJ20" s="433"/>
      <c r="AZK20" s="433"/>
      <c r="AZL20" s="433"/>
      <c r="AZM20" s="433"/>
      <c r="AZN20" s="433"/>
      <c r="AZO20" s="433"/>
      <c r="AZP20" s="433"/>
      <c r="AZQ20" s="433"/>
      <c r="AZR20" s="433"/>
      <c r="AZS20" s="433"/>
      <c r="AZT20" s="433"/>
      <c r="AZU20" s="433"/>
      <c r="AZV20" s="433"/>
      <c r="AZW20" s="433"/>
      <c r="AZX20" s="433"/>
      <c r="AZY20" s="433"/>
      <c r="AZZ20" s="433"/>
      <c r="BAA20" s="433"/>
      <c r="BAB20" s="433"/>
      <c r="BAC20" s="433"/>
      <c r="BAD20" s="433"/>
      <c r="BAE20" s="433"/>
      <c r="BAF20" s="433"/>
      <c r="BAG20" s="433"/>
      <c r="BAH20" s="433"/>
      <c r="BAI20" s="433"/>
      <c r="BAJ20" s="433"/>
      <c r="BAK20" s="433"/>
      <c r="BAL20" s="433"/>
      <c r="BAM20" s="433"/>
      <c r="BAN20" s="433"/>
      <c r="BAO20" s="433"/>
      <c r="BAP20" s="433"/>
      <c r="BAQ20" s="433"/>
      <c r="BAR20" s="433"/>
      <c r="BAS20" s="433"/>
      <c r="BAT20" s="433"/>
      <c r="BAU20" s="433"/>
      <c r="BAV20" s="433"/>
      <c r="BAW20" s="433"/>
      <c r="BAX20" s="433"/>
      <c r="BAY20" s="433"/>
      <c r="BAZ20" s="433"/>
      <c r="BBA20" s="433"/>
      <c r="BBB20" s="433"/>
      <c r="BBC20" s="433"/>
      <c r="BBD20" s="433"/>
      <c r="BBE20" s="433"/>
      <c r="BBF20" s="433"/>
      <c r="BBG20" s="433"/>
      <c r="BBH20" s="433"/>
      <c r="BBI20" s="433"/>
      <c r="BBJ20" s="433"/>
      <c r="BBK20" s="433"/>
      <c r="BBL20" s="433"/>
      <c r="BBM20" s="433"/>
      <c r="BBN20" s="433"/>
      <c r="BBO20" s="433"/>
      <c r="BBP20" s="433"/>
      <c r="BBQ20" s="433"/>
      <c r="BBR20" s="433"/>
      <c r="BBS20" s="433"/>
      <c r="BBT20" s="433"/>
      <c r="BBU20" s="433"/>
      <c r="BBV20" s="433"/>
      <c r="BBW20" s="433"/>
      <c r="BBX20" s="433"/>
      <c r="BBY20" s="433"/>
      <c r="BBZ20" s="433"/>
      <c r="BCA20" s="433"/>
      <c r="BCB20" s="433"/>
      <c r="BCC20" s="433"/>
      <c r="BCD20" s="433"/>
      <c r="BCE20" s="433"/>
      <c r="BCF20" s="433"/>
      <c r="BCG20" s="433"/>
      <c r="BCH20" s="433"/>
      <c r="BCI20" s="433"/>
      <c r="BCJ20" s="433"/>
      <c r="BCK20" s="433"/>
      <c r="BCL20" s="433"/>
      <c r="BCM20" s="433"/>
      <c r="BCN20" s="433"/>
      <c r="BCO20" s="433"/>
      <c r="BCP20" s="433"/>
      <c r="BCQ20" s="433"/>
      <c r="BCR20" s="433"/>
      <c r="BCS20" s="433"/>
      <c r="BCT20" s="433"/>
      <c r="BCU20" s="433"/>
      <c r="BCV20" s="433"/>
      <c r="BCW20" s="433"/>
      <c r="BCX20" s="433"/>
      <c r="BCY20" s="433"/>
      <c r="BCZ20" s="433"/>
      <c r="BDA20" s="433"/>
      <c r="BDB20" s="433"/>
      <c r="BDC20" s="433"/>
      <c r="BDD20" s="433"/>
      <c r="BDE20" s="433"/>
      <c r="BDF20" s="433"/>
      <c r="BDG20" s="433"/>
      <c r="BDH20" s="433"/>
      <c r="BDI20" s="433"/>
      <c r="BDJ20" s="433"/>
      <c r="BDK20" s="433"/>
      <c r="BDL20" s="433"/>
      <c r="BDM20" s="433"/>
      <c r="BDN20" s="433"/>
      <c r="BDO20" s="433"/>
      <c r="BDP20" s="433"/>
      <c r="BDQ20" s="433"/>
      <c r="BDR20" s="433"/>
      <c r="BDS20" s="433"/>
      <c r="BDT20" s="433"/>
      <c r="BDU20" s="433"/>
      <c r="BDV20" s="433"/>
      <c r="BDW20" s="433"/>
      <c r="BDX20" s="433"/>
      <c r="BDY20" s="433"/>
      <c r="BDZ20" s="433"/>
      <c r="BEA20" s="433"/>
      <c r="BEB20" s="433"/>
      <c r="BEC20" s="433"/>
      <c r="BED20" s="433"/>
      <c r="BEE20" s="433"/>
      <c r="BEF20" s="433"/>
      <c r="BEG20" s="433"/>
      <c r="BEH20" s="433"/>
      <c r="BEI20" s="433"/>
      <c r="BEJ20" s="433"/>
      <c r="BEK20" s="433"/>
      <c r="BEL20" s="433"/>
      <c r="BEM20" s="433"/>
      <c r="BEN20" s="433"/>
      <c r="BEO20" s="433"/>
      <c r="BEP20" s="433"/>
      <c r="BEQ20" s="433"/>
      <c r="BER20" s="433"/>
      <c r="BES20" s="433"/>
      <c r="BET20" s="433"/>
      <c r="BEU20" s="433"/>
      <c r="BEV20" s="433"/>
      <c r="BEW20" s="433"/>
      <c r="BEX20" s="433"/>
      <c r="BEY20" s="433"/>
      <c r="BEZ20" s="433"/>
      <c r="BFA20" s="433"/>
      <c r="BFB20" s="433"/>
      <c r="BFC20" s="433"/>
      <c r="BFD20" s="433"/>
      <c r="BFE20" s="433"/>
      <c r="BFF20" s="433"/>
      <c r="BFG20" s="433"/>
      <c r="BFH20" s="433"/>
      <c r="BFI20" s="433"/>
      <c r="BFJ20" s="433"/>
      <c r="BFK20" s="433"/>
      <c r="BFL20" s="433"/>
      <c r="BFM20" s="433"/>
      <c r="BFN20" s="433"/>
      <c r="BFO20" s="433"/>
      <c r="BFP20" s="433"/>
      <c r="BFQ20" s="433"/>
      <c r="BFR20" s="433"/>
      <c r="BFS20" s="433"/>
      <c r="BFT20" s="433"/>
      <c r="BFU20" s="433"/>
      <c r="BFV20" s="433"/>
      <c r="BFW20" s="433"/>
      <c r="BFX20" s="433"/>
      <c r="BFY20" s="433"/>
      <c r="BFZ20" s="433"/>
      <c r="BGA20" s="433"/>
      <c r="BGB20" s="433"/>
      <c r="BGC20" s="433"/>
      <c r="BGD20" s="433"/>
      <c r="BGE20" s="433"/>
      <c r="BGF20" s="433"/>
      <c r="BGG20" s="433"/>
      <c r="BGH20" s="433"/>
      <c r="BGI20" s="433"/>
      <c r="BGJ20" s="433"/>
      <c r="BGK20" s="433"/>
      <c r="BGL20" s="433"/>
      <c r="BGM20" s="433"/>
      <c r="BGN20" s="433"/>
      <c r="BGO20" s="433"/>
      <c r="BGP20" s="433"/>
      <c r="BGQ20" s="433"/>
      <c r="BGR20" s="433"/>
      <c r="BGS20" s="433"/>
      <c r="BGT20" s="433"/>
      <c r="BGU20" s="433"/>
      <c r="BGV20" s="433"/>
      <c r="BGW20" s="433"/>
      <c r="BGX20" s="433"/>
      <c r="BGY20" s="433"/>
      <c r="BGZ20" s="433"/>
      <c r="BHA20" s="433"/>
      <c r="BHB20" s="433"/>
      <c r="BHC20" s="433"/>
      <c r="BHD20" s="433"/>
      <c r="BHE20" s="433"/>
      <c r="BHF20" s="433"/>
      <c r="BHG20" s="433"/>
      <c r="BHH20" s="433"/>
      <c r="BHI20" s="433"/>
      <c r="BHJ20" s="433"/>
      <c r="BHK20" s="433"/>
      <c r="BHL20" s="433"/>
      <c r="BHM20" s="433"/>
      <c r="BHN20" s="433"/>
      <c r="BHO20" s="433"/>
      <c r="BHP20" s="433"/>
      <c r="BHQ20" s="433"/>
      <c r="BHR20" s="433"/>
      <c r="BHS20" s="433"/>
      <c r="BHT20" s="433"/>
      <c r="BHU20" s="433"/>
      <c r="BHV20" s="433"/>
      <c r="BHW20" s="433"/>
      <c r="BHX20" s="433"/>
      <c r="BHY20" s="433"/>
      <c r="BHZ20" s="433"/>
      <c r="BIA20" s="433"/>
      <c r="BIB20" s="433"/>
      <c r="BIC20" s="433"/>
      <c r="BID20" s="433"/>
      <c r="BIE20" s="433"/>
      <c r="BIF20" s="433"/>
      <c r="BIG20" s="433"/>
      <c r="BIH20" s="433"/>
      <c r="BII20" s="433"/>
      <c r="BIJ20" s="433"/>
      <c r="BIK20" s="433"/>
      <c r="BIL20" s="433"/>
      <c r="BIM20" s="433"/>
      <c r="BIN20" s="433"/>
      <c r="BIO20" s="433"/>
      <c r="BIP20" s="433"/>
      <c r="BIQ20" s="433"/>
      <c r="BIR20" s="433"/>
      <c r="BIS20" s="433"/>
      <c r="BIT20" s="433"/>
      <c r="BIU20" s="433"/>
      <c r="BIV20" s="433"/>
      <c r="BIW20" s="433"/>
      <c r="BIX20" s="433"/>
      <c r="BIY20" s="433"/>
      <c r="BIZ20" s="433"/>
      <c r="BJA20" s="433"/>
      <c r="BJB20" s="433"/>
      <c r="BJC20" s="433"/>
      <c r="BJD20" s="433"/>
      <c r="BJE20" s="433"/>
      <c r="BJF20" s="433"/>
      <c r="BJG20" s="433"/>
      <c r="BJH20" s="433"/>
      <c r="BJI20" s="433"/>
      <c r="BJJ20" s="433"/>
      <c r="BJK20" s="433"/>
      <c r="BJL20" s="433"/>
      <c r="BJM20" s="433"/>
      <c r="BJN20" s="433"/>
      <c r="BJO20" s="433"/>
      <c r="BJP20" s="433"/>
      <c r="BJQ20" s="433"/>
      <c r="BJR20" s="433"/>
      <c r="BJS20" s="433"/>
      <c r="BJT20" s="433"/>
      <c r="BJU20" s="433"/>
      <c r="BJV20" s="433"/>
      <c r="BJW20" s="433"/>
      <c r="BJX20" s="433"/>
      <c r="BJY20" s="433"/>
      <c r="BJZ20" s="433"/>
      <c r="BKA20" s="433"/>
      <c r="BKB20" s="433"/>
      <c r="BKC20" s="433"/>
      <c r="BKD20" s="433"/>
      <c r="BKE20" s="433"/>
      <c r="BKF20" s="433"/>
      <c r="BKG20" s="433"/>
      <c r="BKH20" s="433"/>
      <c r="BKI20" s="433"/>
      <c r="BKJ20" s="433"/>
      <c r="BKK20" s="433"/>
      <c r="BKL20" s="433"/>
      <c r="BKM20" s="433"/>
      <c r="BKN20" s="433"/>
      <c r="BKO20" s="433"/>
      <c r="BKP20" s="433"/>
      <c r="BKQ20" s="433"/>
      <c r="BKR20" s="433"/>
      <c r="BKS20" s="433"/>
      <c r="BKT20" s="433"/>
      <c r="BKU20" s="433"/>
      <c r="BKV20" s="433"/>
      <c r="BKW20" s="433"/>
      <c r="BKX20" s="433"/>
      <c r="BKY20" s="433"/>
      <c r="BKZ20" s="433"/>
      <c r="BLA20" s="433"/>
      <c r="BLB20" s="433"/>
      <c r="BLC20" s="433"/>
      <c r="BLD20" s="433"/>
      <c r="BLE20" s="433"/>
      <c r="BLF20" s="433"/>
      <c r="BLG20" s="433"/>
      <c r="BLH20" s="433"/>
      <c r="BLI20" s="433"/>
      <c r="BLJ20" s="433"/>
      <c r="BLK20" s="433"/>
      <c r="BLL20" s="433"/>
      <c r="BLM20" s="433"/>
      <c r="BLN20" s="433"/>
      <c r="BLO20" s="433"/>
      <c r="BLP20" s="433"/>
      <c r="BLQ20" s="433"/>
      <c r="BLR20" s="433"/>
      <c r="BLS20" s="433"/>
      <c r="BLT20" s="433"/>
      <c r="BLU20" s="433"/>
      <c r="BLV20" s="433"/>
      <c r="BLW20" s="433"/>
      <c r="BLX20" s="433"/>
      <c r="BLY20" s="433"/>
      <c r="BLZ20" s="433"/>
      <c r="BMA20" s="433"/>
      <c r="BMB20" s="433"/>
      <c r="BMC20" s="433"/>
      <c r="BMD20" s="433"/>
      <c r="BME20" s="433"/>
      <c r="BMF20" s="433"/>
      <c r="BMG20" s="433"/>
      <c r="BMH20" s="433"/>
      <c r="BMI20" s="433"/>
      <c r="BMJ20" s="433"/>
      <c r="BMK20" s="433"/>
      <c r="BML20" s="433"/>
      <c r="BMM20" s="433"/>
      <c r="BMN20" s="433"/>
      <c r="BMO20" s="433"/>
      <c r="BMP20" s="433"/>
      <c r="BMQ20" s="433"/>
      <c r="BMR20" s="433"/>
      <c r="BMS20" s="433"/>
      <c r="BMT20" s="433"/>
      <c r="BMU20" s="433"/>
      <c r="BMV20" s="433"/>
      <c r="BMW20" s="433"/>
      <c r="BMX20" s="433"/>
      <c r="BMY20" s="433"/>
      <c r="BMZ20" s="433"/>
      <c r="BNA20" s="433"/>
      <c r="BNB20" s="433"/>
      <c r="BNC20" s="433"/>
      <c r="BND20" s="433"/>
      <c r="BNE20" s="433"/>
      <c r="BNF20" s="433"/>
      <c r="BNG20" s="433"/>
      <c r="BNH20" s="433"/>
      <c r="BNI20" s="433"/>
      <c r="BNJ20" s="433"/>
      <c r="BNK20" s="433"/>
      <c r="BNL20" s="433"/>
      <c r="BNM20" s="433"/>
      <c r="BNN20" s="433"/>
      <c r="BNO20" s="433"/>
      <c r="BNP20" s="433"/>
      <c r="BNQ20" s="433"/>
      <c r="BNR20" s="433"/>
      <c r="BNS20" s="433"/>
      <c r="BNT20" s="433"/>
      <c r="BNU20" s="433"/>
      <c r="BNV20" s="433"/>
      <c r="BNW20" s="433"/>
      <c r="BNX20" s="433"/>
      <c r="BNY20" s="433"/>
      <c r="BNZ20" s="433"/>
      <c r="BOA20" s="433"/>
      <c r="BOB20" s="433"/>
      <c r="BOC20" s="433"/>
      <c r="BOD20" s="433"/>
      <c r="BOE20" s="433"/>
      <c r="BOF20" s="433"/>
      <c r="BOG20" s="433"/>
      <c r="BOH20" s="433"/>
      <c r="BOI20" s="433"/>
      <c r="BOJ20" s="433"/>
      <c r="BOK20" s="433"/>
      <c r="BOL20" s="433"/>
      <c r="BOM20" s="433"/>
      <c r="BON20" s="433"/>
      <c r="BOO20" s="433"/>
      <c r="BOP20" s="433"/>
      <c r="BOQ20" s="433"/>
      <c r="BOR20" s="433"/>
      <c r="BOS20" s="433"/>
      <c r="BOT20" s="433"/>
      <c r="BOU20" s="433"/>
      <c r="BOV20" s="433"/>
      <c r="BOW20" s="433"/>
      <c r="BOX20" s="433"/>
      <c r="BOY20" s="433"/>
      <c r="BOZ20" s="433"/>
      <c r="BPA20" s="433"/>
      <c r="BPB20" s="433"/>
      <c r="BPC20" s="433"/>
      <c r="BPD20" s="433"/>
      <c r="BPE20" s="433"/>
      <c r="BPF20" s="433"/>
      <c r="BPG20" s="433"/>
      <c r="BPH20" s="433"/>
      <c r="BPI20" s="433"/>
      <c r="BPJ20" s="433"/>
      <c r="BPK20" s="433"/>
      <c r="BPL20" s="433"/>
      <c r="BPM20" s="433"/>
      <c r="BPN20" s="433"/>
      <c r="BPO20" s="433"/>
      <c r="BPP20" s="433"/>
      <c r="BPQ20" s="433"/>
      <c r="BPR20" s="433"/>
      <c r="BPS20" s="433"/>
      <c r="BPT20" s="433"/>
      <c r="BPU20" s="433"/>
      <c r="BPV20" s="433"/>
      <c r="BPW20" s="433"/>
      <c r="BPX20" s="433"/>
      <c r="BPY20" s="433"/>
      <c r="BPZ20" s="433"/>
      <c r="BQA20" s="433"/>
      <c r="BQB20" s="433"/>
      <c r="BQC20" s="433"/>
      <c r="BQD20" s="433"/>
      <c r="BQE20" s="433"/>
      <c r="BQF20" s="433"/>
      <c r="BQG20" s="433"/>
      <c r="BQH20" s="433"/>
      <c r="BQI20" s="433"/>
      <c r="BQJ20" s="433"/>
      <c r="BQK20" s="433"/>
      <c r="BQL20" s="433"/>
      <c r="BQM20" s="433"/>
      <c r="BQN20" s="433"/>
      <c r="BQO20" s="433"/>
      <c r="BQP20" s="433"/>
      <c r="BQQ20" s="433"/>
      <c r="BQR20" s="433"/>
      <c r="BQS20" s="433"/>
      <c r="BQT20" s="433"/>
      <c r="BQU20" s="433"/>
      <c r="BQV20" s="433"/>
      <c r="BQW20" s="433"/>
      <c r="BQX20" s="433"/>
      <c r="BQY20" s="433"/>
      <c r="BQZ20" s="433"/>
      <c r="BRA20" s="433"/>
      <c r="BRB20" s="433"/>
      <c r="BRC20" s="433"/>
      <c r="BRD20" s="433"/>
      <c r="BRE20" s="433"/>
      <c r="BRF20" s="433"/>
      <c r="BRG20" s="433"/>
      <c r="BRH20" s="433"/>
      <c r="BRI20" s="433"/>
      <c r="BRJ20" s="433"/>
      <c r="BRK20" s="433"/>
      <c r="BRL20" s="433"/>
      <c r="BRM20" s="433"/>
      <c r="BRN20" s="433"/>
      <c r="BRO20" s="433"/>
      <c r="BRP20" s="433"/>
      <c r="BRQ20" s="433"/>
      <c r="BRR20" s="433"/>
      <c r="BRS20" s="433"/>
      <c r="BRT20" s="433"/>
      <c r="BRU20" s="433"/>
      <c r="BRV20" s="433"/>
      <c r="BRW20" s="433"/>
      <c r="BRX20" s="433"/>
      <c r="BRY20" s="433"/>
      <c r="BRZ20" s="433"/>
      <c r="BSA20" s="433"/>
      <c r="BSB20" s="433"/>
      <c r="BSC20" s="433"/>
      <c r="BSD20" s="433"/>
      <c r="BSE20" s="433"/>
      <c r="BSF20" s="433"/>
      <c r="BSG20" s="433"/>
      <c r="BSH20" s="433"/>
      <c r="BSI20" s="433"/>
      <c r="BSJ20" s="433"/>
      <c r="BSK20" s="433"/>
      <c r="BSL20" s="433"/>
      <c r="BSM20" s="433"/>
      <c r="BSN20" s="433"/>
      <c r="BSO20" s="433"/>
      <c r="BSP20" s="433"/>
      <c r="BSQ20" s="433"/>
      <c r="BSR20" s="433"/>
      <c r="BSS20" s="433"/>
      <c r="BST20" s="433"/>
      <c r="BSU20" s="433"/>
      <c r="BSV20" s="433"/>
      <c r="BSW20" s="433"/>
      <c r="BSX20" s="433"/>
      <c r="BSY20" s="433"/>
      <c r="BSZ20" s="433"/>
      <c r="BTA20" s="433"/>
      <c r="BTB20" s="433"/>
      <c r="BTC20" s="433"/>
      <c r="BTD20" s="433"/>
      <c r="BTE20" s="433"/>
      <c r="BTF20" s="433"/>
      <c r="BTG20" s="433"/>
      <c r="BTH20" s="433"/>
      <c r="BTI20" s="433"/>
      <c r="BTJ20" s="433"/>
      <c r="BTK20" s="433"/>
      <c r="BTL20" s="433"/>
      <c r="BTM20" s="433"/>
      <c r="BTN20" s="433"/>
      <c r="BTO20" s="433"/>
      <c r="BTP20" s="433"/>
      <c r="BTQ20" s="433"/>
      <c r="BTR20" s="433"/>
      <c r="BTS20" s="433"/>
      <c r="BTT20" s="433"/>
      <c r="BTU20" s="433"/>
      <c r="BTV20" s="433"/>
      <c r="BTW20" s="433"/>
      <c r="BTX20" s="433"/>
      <c r="BTY20" s="433"/>
      <c r="BTZ20" s="433"/>
      <c r="BUA20" s="433"/>
      <c r="BUB20" s="433"/>
      <c r="BUC20" s="433"/>
      <c r="BUD20" s="433"/>
      <c r="BUE20" s="433"/>
      <c r="BUF20" s="433"/>
      <c r="BUG20" s="433"/>
      <c r="BUH20" s="433"/>
      <c r="BUI20" s="433"/>
      <c r="BUJ20" s="433"/>
      <c r="BUK20" s="433"/>
      <c r="BUL20" s="433"/>
      <c r="BUM20" s="433"/>
      <c r="BUN20" s="433"/>
      <c r="BUO20" s="433"/>
      <c r="BUP20" s="433"/>
      <c r="BUQ20" s="433"/>
      <c r="BUR20" s="433"/>
      <c r="BUS20" s="433"/>
      <c r="BUT20" s="433"/>
      <c r="BUU20" s="433"/>
      <c r="BUV20" s="433"/>
      <c r="BUW20" s="433"/>
      <c r="BUX20" s="433"/>
      <c r="BUY20" s="433"/>
      <c r="BUZ20" s="433"/>
      <c r="BVA20" s="433"/>
      <c r="BVB20" s="433"/>
      <c r="BVC20" s="433"/>
      <c r="BVD20" s="433"/>
      <c r="BVE20" s="433"/>
      <c r="BVF20" s="433"/>
      <c r="BVG20" s="433"/>
      <c r="BVH20" s="433"/>
      <c r="BVI20" s="433"/>
      <c r="BVJ20" s="433"/>
      <c r="BVK20" s="433"/>
      <c r="BVL20" s="433"/>
      <c r="BVM20" s="433"/>
      <c r="BVN20" s="433"/>
      <c r="BVO20" s="433"/>
      <c r="BVP20" s="433"/>
      <c r="BVQ20" s="433"/>
      <c r="BVR20" s="433"/>
      <c r="BVS20" s="433"/>
      <c r="BVT20" s="433"/>
      <c r="BVU20" s="433"/>
      <c r="BVV20" s="433"/>
      <c r="BVW20" s="433"/>
      <c r="BVX20" s="433"/>
      <c r="BVY20" s="433"/>
      <c r="BVZ20" s="433"/>
      <c r="BWA20" s="433"/>
      <c r="BWB20" s="433"/>
      <c r="BWC20" s="433"/>
      <c r="BWD20" s="433"/>
      <c r="BWE20" s="433"/>
      <c r="BWF20" s="433"/>
      <c r="BWG20" s="433"/>
      <c r="BWH20" s="433"/>
      <c r="BWI20" s="433"/>
      <c r="BWJ20" s="433"/>
      <c r="BWK20" s="433"/>
      <c r="BWL20" s="433"/>
      <c r="BWM20" s="433"/>
      <c r="BWN20" s="433"/>
      <c r="BWO20" s="433"/>
      <c r="BWP20" s="433"/>
      <c r="BWQ20" s="433"/>
      <c r="BWR20" s="433"/>
      <c r="BWS20" s="433"/>
      <c r="BWT20" s="433"/>
      <c r="BWU20" s="433"/>
      <c r="BWV20" s="433"/>
      <c r="BWW20" s="433"/>
      <c r="BWX20" s="433"/>
      <c r="BWY20" s="433"/>
      <c r="BWZ20" s="433"/>
      <c r="BXA20" s="433"/>
      <c r="BXB20" s="433"/>
      <c r="BXC20" s="433"/>
      <c r="BXD20" s="433"/>
      <c r="BXE20" s="433"/>
      <c r="BXF20" s="433"/>
      <c r="BXG20" s="433"/>
      <c r="BXH20" s="433"/>
      <c r="BXI20" s="433"/>
      <c r="BXJ20" s="433"/>
      <c r="BXK20" s="433"/>
      <c r="BXL20" s="433"/>
      <c r="BXM20" s="433"/>
      <c r="BXN20" s="433"/>
      <c r="BXO20" s="433"/>
      <c r="BXP20" s="433"/>
      <c r="BXQ20" s="433"/>
      <c r="BXR20" s="433"/>
      <c r="BXS20" s="433"/>
      <c r="BXT20" s="433"/>
      <c r="BXU20" s="433"/>
      <c r="BXV20" s="433"/>
      <c r="BXW20" s="433"/>
      <c r="BXX20" s="433"/>
      <c r="BXY20" s="433"/>
      <c r="BXZ20" s="433"/>
      <c r="BYA20" s="433"/>
      <c r="BYB20" s="433"/>
      <c r="BYC20" s="433"/>
      <c r="BYD20" s="433"/>
      <c r="BYE20" s="433"/>
      <c r="BYF20" s="433"/>
      <c r="BYG20" s="433"/>
      <c r="BYH20" s="433"/>
      <c r="BYI20" s="433"/>
      <c r="BYJ20" s="433"/>
      <c r="BYK20" s="433"/>
      <c r="BYL20" s="433"/>
      <c r="BYM20" s="433"/>
      <c r="BYN20" s="433"/>
      <c r="BYO20" s="433"/>
      <c r="BYP20" s="433"/>
      <c r="BYQ20" s="433"/>
      <c r="BYR20" s="433"/>
      <c r="BYS20" s="433"/>
      <c r="BYT20" s="433"/>
      <c r="BYU20" s="433"/>
      <c r="BYV20" s="433"/>
      <c r="BYW20" s="433"/>
      <c r="BYX20" s="433"/>
      <c r="BYY20" s="433"/>
      <c r="BYZ20" s="433"/>
      <c r="BZA20" s="433"/>
      <c r="BZB20" s="433"/>
      <c r="BZC20" s="433"/>
      <c r="BZD20" s="433"/>
      <c r="BZE20" s="433"/>
      <c r="BZF20" s="433"/>
      <c r="BZG20" s="433"/>
      <c r="BZH20" s="433"/>
      <c r="BZI20" s="433"/>
      <c r="BZJ20" s="433"/>
      <c r="BZK20" s="433"/>
      <c r="BZL20" s="433"/>
      <c r="BZM20" s="433"/>
      <c r="BZN20" s="433"/>
      <c r="BZO20" s="433"/>
      <c r="BZP20" s="433"/>
      <c r="BZQ20" s="433"/>
      <c r="BZR20" s="433"/>
      <c r="BZS20" s="433"/>
      <c r="BZT20" s="433"/>
      <c r="BZU20" s="433"/>
      <c r="BZV20" s="433"/>
      <c r="BZW20" s="433"/>
      <c r="BZX20" s="433"/>
      <c r="BZY20" s="433"/>
      <c r="BZZ20" s="433"/>
      <c r="CAA20" s="433"/>
      <c r="CAB20" s="433"/>
      <c r="CAC20" s="433"/>
      <c r="CAD20" s="433"/>
      <c r="CAE20" s="433"/>
      <c r="CAF20" s="433"/>
      <c r="CAG20" s="433"/>
      <c r="CAH20" s="433"/>
      <c r="CAI20" s="433"/>
      <c r="CAJ20" s="433"/>
      <c r="CAK20" s="433"/>
      <c r="CAL20" s="433"/>
      <c r="CAM20" s="433"/>
      <c r="CAN20" s="433"/>
      <c r="CAO20" s="433"/>
      <c r="CAP20" s="433"/>
      <c r="CAQ20" s="433"/>
      <c r="CAR20" s="433"/>
      <c r="CAS20" s="433"/>
      <c r="CAT20" s="433"/>
      <c r="CAU20" s="433"/>
      <c r="CAV20" s="433"/>
      <c r="CAW20" s="433"/>
      <c r="CAX20" s="433"/>
      <c r="CAY20" s="433"/>
      <c r="CAZ20" s="433"/>
      <c r="CBA20" s="433"/>
      <c r="CBB20" s="433"/>
      <c r="CBC20" s="433"/>
      <c r="CBD20" s="433"/>
      <c r="CBE20" s="433"/>
      <c r="CBF20" s="433"/>
      <c r="CBG20" s="433"/>
      <c r="CBH20" s="433"/>
      <c r="CBI20" s="433"/>
      <c r="CBJ20" s="433"/>
      <c r="CBK20" s="433"/>
      <c r="CBL20" s="433"/>
      <c r="CBM20" s="433"/>
      <c r="CBN20" s="433"/>
      <c r="CBO20" s="433"/>
      <c r="CBP20" s="433"/>
      <c r="CBQ20" s="433"/>
      <c r="CBR20" s="433"/>
      <c r="CBS20" s="433"/>
      <c r="CBT20" s="433"/>
      <c r="CBU20" s="433"/>
      <c r="CBV20" s="433"/>
      <c r="CBW20" s="433"/>
      <c r="CBX20" s="433"/>
      <c r="CBY20" s="433"/>
      <c r="CBZ20" s="433"/>
      <c r="CCA20" s="433"/>
      <c r="CCB20" s="433"/>
      <c r="CCC20" s="433"/>
      <c r="CCD20" s="433"/>
      <c r="CCE20" s="433"/>
      <c r="CCF20" s="433"/>
      <c r="CCG20" s="433"/>
      <c r="CCH20" s="433"/>
      <c r="CCI20" s="433"/>
      <c r="CCJ20" s="433"/>
      <c r="CCK20" s="433"/>
      <c r="CCL20" s="433"/>
      <c r="CCM20" s="433"/>
      <c r="CCN20" s="433"/>
      <c r="CCO20" s="433"/>
      <c r="CCP20" s="433"/>
      <c r="CCQ20" s="433"/>
      <c r="CCR20" s="433"/>
      <c r="CCS20" s="433"/>
      <c r="CCT20" s="433"/>
      <c r="CCU20" s="433"/>
      <c r="CCV20" s="433"/>
      <c r="CCW20" s="433"/>
      <c r="CCX20" s="433"/>
      <c r="CCY20" s="433"/>
      <c r="CCZ20" s="433"/>
      <c r="CDA20" s="433"/>
      <c r="CDB20" s="433"/>
      <c r="CDC20" s="433"/>
      <c r="CDD20" s="433"/>
      <c r="CDE20" s="433"/>
      <c r="CDF20" s="433"/>
      <c r="CDG20" s="433"/>
      <c r="CDH20" s="433"/>
      <c r="CDI20" s="433"/>
      <c r="CDJ20" s="433"/>
      <c r="CDK20" s="433"/>
      <c r="CDL20" s="433"/>
      <c r="CDM20" s="433"/>
      <c r="CDN20" s="433"/>
      <c r="CDO20" s="433"/>
      <c r="CDP20" s="433"/>
      <c r="CDQ20" s="433"/>
      <c r="CDR20" s="433"/>
      <c r="CDS20" s="433"/>
      <c r="CDT20" s="433"/>
      <c r="CDU20" s="433"/>
      <c r="CDV20" s="433"/>
      <c r="CDW20" s="433"/>
      <c r="CDX20" s="433"/>
      <c r="CDY20" s="433"/>
      <c r="CDZ20" s="433"/>
      <c r="CEA20" s="433"/>
      <c r="CEB20" s="433"/>
      <c r="CEC20" s="433"/>
      <c r="CED20" s="433"/>
      <c r="CEE20" s="433"/>
      <c r="CEF20" s="433"/>
      <c r="CEG20" s="433"/>
      <c r="CEH20" s="433"/>
      <c r="CEI20" s="433"/>
      <c r="CEJ20" s="433"/>
      <c r="CEK20" s="433"/>
      <c r="CEL20" s="433"/>
      <c r="CEM20" s="433"/>
      <c r="CEN20" s="433"/>
      <c r="CEO20" s="433"/>
      <c r="CEP20" s="433"/>
      <c r="CEQ20" s="433"/>
      <c r="CER20" s="433"/>
      <c r="CES20" s="433"/>
      <c r="CET20" s="433"/>
      <c r="CEU20" s="433"/>
      <c r="CEV20" s="433"/>
      <c r="CEW20" s="433"/>
      <c r="CEX20" s="433"/>
      <c r="CEY20" s="433"/>
      <c r="CEZ20" s="433"/>
      <c r="CFA20" s="433"/>
      <c r="CFB20" s="433"/>
      <c r="CFC20" s="433"/>
      <c r="CFD20" s="433"/>
      <c r="CFE20" s="433"/>
      <c r="CFF20" s="433"/>
      <c r="CFG20" s="433"/>
      <c r="CFH20" s="433"/>
      <c r="CFI20" s="433"/>
      <c r="CFJ20" s="433"/>
      <c r="CFK20" s="433"/>
      <c r="CFL20" s="433"/>
      <c r="CFM20" s="433"/>
      <c r="CFN20" s="433"/>
      <c r="CFO20" s="433"/>
      <c r="CFP20" s="433"/>
      <c r="CFQ20" s="433"/>
      <c r="CFR20" s="433"/>
      <c r="CFS20" s="433"/>
      <c r="CFT20" s="433"/>
      <c r="CFU20" s="433"/>
      <c r="CFV20" s="433"/>
      <c r="CFW20" s="433"/>
      <c r="CFX20" s="433"/>
      <c r="CFY20" s="433"/>
      <c r="CFZ20" s="433"/>
      <c r="CGA20" s="433"/>
      <c r="CGB20" s="433"/>
      <c r="CGC20" s="433"/>
      <c r="CGD20" s="433"/>
      <c r="CGE20" s="433"/>
      <c r="CGF20" s="433"/>
      <c r="CGG20" s="433"/>
      <c r="CGH20" s="433"/>
      <c r="CGI20" s="433"/>
      <c r="CGJ20" s="433"/>
      <c r="CGK20" s="433"/>
      <c r="CGL20" s="433"/>
      <c r="CGM20" s="433"/>
      <c r="CGN20" s="433"/>
      <c r="CGO20" s="433"/>
      <c r="CGP20" s="433"/>
      <c r="CGQ20" s="433"/>
      <c r="CGR20" s="433"/>
      <c r="CGS20" s="433"/>
      <c r="CGT20" s="433"/>
      <c r="CGU20" s="433"/>
      <c r="CGV20" s="433"/>
      <c r="CGW20" s="433"/>
      <c r="CGX20" s="433"/>
      <c r="CGY20" s="433"/>
      <c r="CGZ20" s="433"/>
      <c r="CHA20" s="433"/>
      <c r="CHB20" s="433"/>
      <c r="CHC20" s="433"/>
      <c r="CHD20" s="433"/>
      <c r="CHE20" s="433"/>
      <c r="CHF20" s="433"/>
      <c r="CHG20" s="433"/>
      <c r="CHH20" s="433"/>
      <c r="CHI20" s="433"/>
      <c r="CHJ20" s="433"/>
      <c r="CHK20" s="433"/>
      <c r="CHL20" s="433"/>
      <c r="CHM20" s="433"/>
      <c r="CHN20" s="433"/>
      <c r="CHO20" s="433"/>
      <c r="CHP20" s="433"/>
      <c r="CHQ20" s="433"/>
      <c r="CHR20" s="433"/>
      <c r="CHS20" s="433"/>
      <c r="CHT20" s="433"/>
      <c r="CHU20" s="433"/>
      <c r="CHV20" s="433"/>
      <c r="CHW20" s="433"/>
      <c r="CHX20" s="433"/>
      <c r="CHY20" s="433"/>
      <c r="CHZ20" s="433"/>
      <c r="CIA20" s="433"/>
      <c r="CIB20" s="433"/>
      <c r="CIC20" s="433"/>
      <c r="CID20" s="433"/>
      <c r="CIE20" s="433"/>
      <c r="CIF20" s="433"/>
      <c r="CIG20" s="433"/>
      <c r="CIH20" s="433"/>
      <c r="CII20" s="433"/>
      <c r="CIJ20" s="433"/>
      <c r="CIK20" s="433"/>
      <c r="CIL20" s="433"/>
      <c r="CIM20" s="433"/>
      <c r="CIN20" s="433"/>
      <c r="CIO20" s="433"/>
      <c r="CIP20" s="433"/>
      <c r="CIQ20" s="433"/>
      <c r="CIR20" s="433"/>
      <c r="CIS20" s="433"/>
      <c r="CIT20" s="433"/>
      <c r="CIU20" s="433"/>
      <c r="CIV20" s="433"/>
      <c r="CIW20" s="433"/>
      <c r="CIX20" s="433"/>
      <c r="CIY20" s="433"/>
      <c r="CIZ20" s="433"/>
      <c r="CJA20" s="433"/>
      <c r="CJB20" s="433"/>
      <c r="CJC20" s="433"/>
      <c r="CJD20" s="433"/>
      <c r="CJE20" s="433"/>
      <c r="CJF20" s="433"/>
      <c r="CJG20" s="433"/>
      <c r="CJH20" s="433"/>
      <c r="CJI20" s="433"/>
      <c r="CJJ20" s="433"/>
      <c r="CJK20" s="433"/>
      <c r="CJL20" s="433"/>
      <c r="CJM20" s="433"/>
      <c r="CJN20" s="433"/>
      <c r="CJO20" s="433"/>
      <c r="CJP20" s="433"/>
      <c r="CJQ20" s="433"/>
      <c r="CJR20" s="433"/>
      <c r="CJS20" s="433"/>
      <c r="CJT20" s="433"/>
      <c r="CJU20" s="433"/>
      <c r="CJV20" s="433"/>
      <c r="CJW20" s="433"/>
      <c r="CJX20" s="433"/>
      <c r="CJY20" s="433"/>
      <c r="CJZ20" s="433"/>
      <c r="CKA20" s="433"/>
      <c r="CKB20" s="433"/>
      <c r="CKC20" s="433"/>
      <c r="CKD20" s="433"/>
      <c r="CKE20" s="433"/>
      <c r="CKF20" s="433"/>
      <c r="CKG20" s="433"/>
      <c r="CKH20" s="433"/>
      <c r="CKI20" s="433"/>
      <c r="CKJ20" s="433"/>
      <c r="CKK20" s="433"/>
      <c r="CKL20" s="433"/>
      <c r="CKM20" s="433"/>
      <c r="CKN20" s="433"/>
      <c r="CKO20" s="433"/>
      <c r="CKP20" s="433"/>
      <c r="CKQ20" s="433"/>
      <c r="CKR20" s="433"/>
      <c r="CKS20" s="433"/>
      <c r="CKT20" s="433"/>
      <c r="CKU20" s="433"/>
      <c r="CKV20" s="433"/>
      <c r="CKW20" s="433"/>
      <c r="CKX20" s="433"/>
      <c r="CKY20" s="433"/>
      <c r="CKZ20" s="433"/>
      <c r="CLA20" s="433"/>
      <c r="CLB20" s="433"/>
      <c r="CLC20" s="433"/>
      <c r="CLD20" s="433"/>
      <c r="CLE20" s="433"/>
      <c r="CLF20" s="433"/>
      <c r="CLG20" s="433"/>
      <c r="CLH20" s="433"/>
      <c r="CLI20" s="433"/>
      <c r="CLJ20" s="433"/>
      <c r="CLK20" s="433"/>
      <c r="CLL20" s="433"/>
      <c r="CLM20" s="433"/>
      <c r="CLN20" s="433"/>
      <c r="CLO20" s="433"/>
      <c r="CLP20" s="433"/>
      <c r="CLQ20" s="433"/>
      <c r="CLR20" s="433"/>
      <c r="CLS20" s="433"/>
      <c r="CLT20" s="433"/>
      <c r="CLU20" s="433"/>
      <c r="CLV20" s="433"/>
      <c r="CLW20" s="433"/>
      <c r="CLX20" s="433"/>
      <c r="CLY20" s="433"/>
      <c r="CLZ20" s="433"/>
      <c r="CMA20" s="433"/>
      <c r="CMB20" s="433"/>
      <c r="CMC20" s="433"/>
      <c r="CMD20" s="433"/>
      <c r="CME20" s="433"/>
      <c r="CMF20" s="433"/>
      <c r="CMG20" s="433"/>
      <c r="CMH20" s="433"/>
      <c r="CMI20" s="433"/>
      <c r="CMJ20" s="433"/>
      <c r="CMK20" s="433"/>
      <c r="CML20" s="433"/>
      <c r="CMM20" s="433"/>
      <c r="CMN20" s="433"/>
      <c r="CMO20" s="433"/>
      <c r="CMP20" s="433"/>
      <c r="CMQ20" s="433"/>
      <c r="CMR20" s="433"/>
      <c r="CMS20" s="433"/>
      <c r="CMT20" s="433"/>
      <c r="CMU20" s="433"/>
      <c r="CMV20" s="433"/>
      <c r="CMW20" s="433"/>
      <c r="CMX20" s="433"/>
      <c r="CMY20" s="433"/>
      <c r="CMZ20" s="433"/>
      <c r="CNA20" s="433"/>
      <c r="CNB20" s="433"/>
      <c r="CNC20" s="433"/>
      <c r="CND20" s="433"/>
      <c r="CNE20" s="433"/>
      <c r="CNF20" s="433"/>
      <c r="CNG20" s="433"/>
      <c r="CNH20" s="433"/>
      <c r="CNI20" s="433"/>
      <c r="CNJ20" s="433"/>
      <c r="CNK20" s="433"/>
      <c r="CNL20" s="433"/>
      <c r="CNM20" s="433"/>
      <c r="CNN20" s="433"/>
      <c r="CNO20" s="433"/>
      <c r="CNP20" s="433"/>
      <c r="CNQ20" s="433"/>
      <c r="CNR20" s="433"/>
      <c r="CNS20" s="433"/>
      <c r="CNT20" s="433"/>
      <c r="CNU20" s="433"/>
      <c r="CNV20" s="433"/>
      <c r="CNW20" s="433"/>
      <c r="CNX20" s="433"/>
      <c r="CNY20" s="433"/>
      <c r="CNZ20" s="433"/>
      <c r="COA20" s="433"/>
      <c r="COB20" s="433"/>
      <c r="COC20" s="433"/>
      <c r="COD20" s="433"/>
      <c r="COE20" s="433"/>
      <c r="COF20" s="433"/>
      <c r="COG20" s="433"/>
      <c r="COH20" s="433"/>
      <c r="COI20" s="433"/>
      <c r="COJ20" s="433"/>
      <c r="COK20" s="433"/>
      <c r="COL20" s="433"/>
      <c r="COM20" s="433"/>
      <c r="CON20" s="433"/>
      <c r="COO20" s="433"/>
      <c r="COP20" s="433"/>
      <c r="COQ20" s="433"/>
      <c r="COR20" s="433"/>
      <c r="COS20" s="433"/>
      <c r="COT20" s="433"/>
      <c r="COU20" s="433"/>
      <c r="COV20" s="433"/>
      <c r="COW20" s="433"/>
      <c r="COX20" s="433"/>
      <c r="COY20" s="433"/>
      <c r="COZ20" s="433"/>
      <c r="CPA20" s="433"/>
      <c r="CPB20" s="433"/>
      <c r="CPC20" s="433"/>
      <c r="CPD20" s="433"/>
      <c r="CPE20" s="433"/>
      <c r="CPF20" s="433"/>
      <c r="CPG20" s="433"/>
      <c r="CPH20" s="433"/>
      <c r="CPI20" s="433"/>
      <c r="CPJ20" s="433"/>
      <c r="CPK20" s="433"/>
      <c r="CPL20" s="433"/>
      <c r="CPM20" s="433"/>
      <c r="CPN20" s="433"/>
      <c r="CPO20" s="433"/>
      <c r="CPP20" s="433"/>
      <c r="CPQ20" s="433"/>
      <c r="CPR20" s="433"/>
      <c r="CPS20" s="433"/>
      <c r="CPT20" s="433"/>
      <c r="CPU20" s="433"/>
      <c r="CPV20" s="433"/>
      <c r="CPW20" s="433"/>
      <c r="CPX20" s="433"/>
      <c r="CPY20" s="433"/>
      <c r="CPZ20" s="433"/>
      <c r="CQA20" s="433"/>
      <c r="CQB20" s="433"/>
      <c r="CQC20" s="433"/>
      <c r="CQD20" s="433"/>
      <c r="CQE20" s="433"/>
      <c r="CQF20" s="433"/>
      <c r="CQG20" s="433"/>
      <c r="CQH20" s="433"/>
      <c r="CQI20" s="433"/>
      <c r="CQJ20" s="433"/>
      <c r="CQK20" s="433"/>
      <c r="CQL20" s="433"/>
      <c r="CQM20" s="433"/>
      <c r="CQN20" s="433"/>
      <c r="CQO20" s="433"/>
      <c r="CQP20" s="433"/>
      <c r="CQQ20" s="433"/>
      <c r="CQR20" s="433"/>
      <c r="CQS20" s="433"/>
      <c r="CQT20" s="433"/>
      <c r="CQU20" s="433"/>
      <c r="CQV20" s="433"/>
      <c r="CQW20" s="433"/>
      <c r="CQX20" s="433"/>
      <c r="CQY20" s="433"/>
      <c r="CQZ20" s="433"/>
      <c r="CRA20" s="433"/>
      <c r="CRB20" s="433"/>
      <c r="CRC20" s="433"/>
      <c r="CRD20" s="433"/>
      <c r="CRE20" s="433"/>
      <c r="CRF20" s="433"/>
      <c r="CRG20" s="433"/>
      <c r="CRH20" s="433"/>
      <c r="CRI20" s="433"/>
      <c r="CRJ20" s="433"/>
      <c r="CRK20" s="433"/>
      <c r="CRL20" s="433"/>
      <c r="CRM20" s="433"/>
      <c r="CRN20" s="433"/>
      <c r="CRO20" s="433"/>
      <c r="CRP20" s="433"/>
      <c r="CRQ20" s="433"/>
      <c r="CRR20" s="433"/>
      <c r="CRS20" s="433"/>
      <c r="CRT20" s="433"/>
      <c r="CRU20" s="433"/>
      <c r="CRV20" s="433"/>
      <c r="CRW20" s="433"/>
      <c r="CRX20" s="433"/>
      <c r="CRY20" s="433"/>
      <c r="CRZ20" s="433"/>
      <c r="CSA20" s="433"/>
      <c r="CSB20" s="433"/>
      <c r="CSC20" s="433"/>
      <c r="CSD20" s="433"/>
      <c r="CSE20" s="433"/>
      <c r="CSF20" s="433"/>
      <c r="CSG20" s="433"/>
      <c r="CSH20" s="433"/>
      <c r="CSI20" s="433"/>
      <c r="CSJ20" s="433"/>
      <c r="CSK20" s="433"/>
      <c r="CSL20" s="433"/>
      <c r="CSM20" s="433"/>
      <c r="CSN20" s="433"/>
      <c r="CSO20" s="433"/>
      <c r="CSP20" s="433"/>
      <c r="CSQ20" s="433"/>
      <c r="CSR20" s="433"/>
      <c r="CSS20" s="433"/>
      <c r="CST20" s="433"/>
      <c r="CSU20" s="433"/>
      <c r="CSV20" s="433"/>
      <c r="CSW20" s="433"/>
      <c r="CSX20" s="433"/>
      <c r="CSY20" s="433"/>
      <c r="CSZ20" s="433"/>
      <c r="CTA20" s="433"/>
      <c r="CTB20" s="433"/>
      <c r="CTC20" s="433"/>
      <c r="CTD20" s="433"/>
      <c r="CTE20" s="433"/>
      <c r="CTF20" s="433"/>
      <c r="CTG20" s="433"/>
      <c r="CTH20" s="433"/>
      <c r="CTI20" s="433"/>
      <c r="CTJ20" s="433"/>
      <c r="CTK20" s="433"/>
      <c r="CTL20" s="433"/>
      <c r="CTM20" s="433"/>
      <c r="CTN20" s="433"/>
      <c r="CTO20" s="433"/>
      <c r="CTP20" s="433"/>
      <c r="CTQ20" s="433"/>
      <c r="CTR20" s="433"/>
      <c r="CTS20" s="433"/>
      <c r="CTT20" s="433"/>
      <c r="CTU20" s="433"/>
      <c r="CTV20" s="433"/>
      <c r="CTW20" s="433"/>
      <c r="CTX20" s="433"/>
      <c r="CTY20" s="433"/>
      <c r="CTZ20" s="433"/>
      <c r="CUA20" s="433"/>
      <c r="CUB20" s="433"/>
      <c r="CUC20" s="433"/>
      <c r="CUD20" s="433"/>
      <c r="CUE20" s="433"/>
      <c r="CUF20" s="433"/>
      <c r="CUG20" s="433"/>
      <c r="CUH20" s="433"/>
      <c r="CUI20" s="433"/>
      <c r="CUJ20" s="433"/>
      <c r="CUK20" s="433"/>
      <c r="CUL20" s="433"/>
      <c r="CUM20" s="433"/>
      <c r="CUN20" s="433"/>
      <c r="CUO20" s="433"/>
      <c r="CUP20" s="433"/>
      <c r="CUQ20" s="433"/>
      <c r="CUR20" s="433"/>
      <c r="CUS20" s="433"/>
      <c r="CUT20" s="433"/>
      <c r="CUU20" s="433"/>
      <c r="CUV20" s="433"/>
      <c r="CUW20" s="433"/>
      <c r="CUX20" s="433"/>
      <c r="CUY20" s="433"/>
      <c r="CUZ20" s="433"/>
      <c r="CVA20" s="433"/>
      <c r="CVB20" s="433"/>
      <c r="CVC20" s="433"/>
      <c r="CVD20" s="433"/>
      <c r="CVE20" s="433"/>
      <c r="CVF20" s="433"/>
      <c r="CVG20" s="433"/>
      <c r="CVH20" s="433"/>
      <c r="CVI20" s="433"/>
      <c r="CVJ20" s="433"/>
      <c r="CVK20" s="433"/>
      <c r="CVL20" s="433"/>
      <c r="CVM20" s="433"/>
      <c r="CVN20" s="433"/>
      <c r="CVO20" s="433"/>
      <c r="CVP20" s="433"/>
      <c r="CVQ20" s="433"/>
      <c r="CVR20" s="433"/>
      <c r="CVS20" s="433"/>
      <c r="CVT20" s="433"/>
      <c r="CVU20" s="433"/>
      <c r="CVV20" s="433"/>
      <c r="CVW20" s="433"/>
      <c r="CVX20" s="433"/>
      <c r="CVY20" s="433"/>
      <c r="CVZ20" s="433"/>
      <c r="CWA20" s="433"/>
      <c r="CWB20" s="433"/>
      <c r="CWC20" s="433"/>
      <c r="CWD20" s="433"/>
      <c r="CWE20" s="433"/>
      <c r="CWF20" s="433"/>
      <c r="CWG20" s="433"/>
      <c r="CWH20" s="433"/>
      <c r="CWI20" s="433"/>
      <c r="CWJ20" s="433"/>
      <c r="CWK20" s="433"/>
      <c r="CWL20" s="433"/>
      <c r="CWM20" s="433"/>
      <c r="CWN20" s="433"/>
      <c r="CWO20" s="433"/>
      <c r="CWP20" s="433"/>
      <c r="CWQ20" s="433"/>
      <c r="CWR20" s="433"/>
      <c r="CWS20" s="433"/>
      <c r="CWT20" s="433"/>
      <c r="CWU20" s="433"/>
      <c r="CWV20" s="433"/>
      <c r="CWW20" s="433"/>
      <c r="CWX20" s="433"/>
      <c r="CWY20" s="433"/>
      <c r="CWZ20" s="433"/>
      <c r="CXA20" s="433"/>
      <c r="CXB20" s="433"/>
      <c r="CXC20" s="433"/>
      <c r="CXD20" s="433"/>
      <c r="CXE20" s="433"/>
      <c r="CXF20" s="433"/>
      <c r="CXG20" s="433"/>
      <c r="CXH20" s="433"/>
      <c r="CXI20" s="433"/>
      <c r="CXJ20" s="433"/>
      <c r="CXK20" s="433"/>
      <c r="CXL20" s="433"/>
      <c r="CXM20" s="433"/>
      <c r="CXN20" s="433"/>
      <c r="CXO20" s="433"/>
      <c r="CXP20" s="433"/>
      <c r="CXQ20" s="433"/>
      <c r="CXR20" s="433"/>
      <c r="CXS20" s="433"/>
      <c r="CXT20" s="433"/>
      <c r="CXU20" s="433"/>
      <c r="CXV20" s="433"/>
      <c r="CXW20" s="433"/>
      <c r="CXX20" s="433"/>
      <c r="CXY20" s="433"/>
      <c r="CXZ20" s="433"/>
      <c r="CYA20" s="433"/>
      <c r="CYB20" s="433"/>
      <c r="CYC20" s="433"/>
      <c r="CYD20" s="433"/>
      <c r="CYE20" s="433"/>
      <c r="CYF20" s="433"/>
      <c r="CYG20" s="433"/>
      <c r="CYH20" s="433"/>
      <c r="CYI20" s="433"/>
      <c r="CYJ20" s="433"/>
      <c r="CYK20" s="433"/>
      <c r="CYL20" s="433"/>
      <c r="CYM20" s="433"/>
      <c r="CYN20" s="433"/>
      <c r="CYO20" s="433"/>
      <c r="CYP20" s="433"/>
      <c r="CYQ20" s="433"/>
      <c r="CYR20" s="433"/>
      <c r="CYS20" s="433"/>
      <c r="CYT20" s="433"/>
      <c r="CYU20" s="433"/>
      <c r="CYV20" s="433"/>
      <c r="CYW20" s="433"/>
      <c r="CYX20" s="433"/>
      <c r="CYY20" s="433"/>
      <c r="CYZ20" s="433"/>
      <c r="CZA20" s="433"/>
      <c r="CZB20" s="433"/>
      <c r="CZC20" s="433"/>
      <c r="CZD20" s="433"/>
      <c r="CZE20" s="433"/>
      <c r="CZF20" s="433"/>
      <c r="CZG20" s="433"/>
      <c r="CZH20" s="433"/>
      <c r="CZI20" s="433"/>
      <c r="CZJ20" s="433"/>
      <c r="CZK20" s="433"/>
      <c r="CZL20" s="433"/>
      <c r="CZM20" s="433"/>
      <c r="CZN20" s="433"/>
      <c r="CZO20" s="433"/>
      <c r="CZP20" s="433"/>
      <c r="CZQ20" s="433"/>
      <c r="CZR20" s="433"/>
      <c r="CZS20" s="433"/>
      <c r="CZT20" s="433"/>
      <c r="CZU20" s="433"/>
      <c r="CZV20" s="433"/>
      <c r="CZW20" s="433"/>
      <c r="CZX20" s="433"/>
      <c r="CZY20" s="433"/>
      <c r="CZZ20" s="433"/>
      <c r="DAA20" s="433"/>
      <c r="DAB20" s="433"/>
      <c r="DAC20" s="433"/>
      <c r="DAD20" s="433"/>
      <c r="DAE20" s="433"/>
      <c r="DAF20" s="433"/>
      <c r="DAG20" s="433"/>
      <c r="DAH20" s="433"/>
      <c r="DAI20" s="433"/>
      <c r="DAJ20" s="433"/>
      <c r="DAK20" s="433"/>
      <c r="DAL20" s="433"/>
      <c r="DAM20" s="433"/>
      <c r="DAN20" s="433"/>
      <c r="DAO20" s="433"/>
      <c r="DAP20" s="433"/>
      <c r="DAQ20" s="433"/>
      <c r="DAR20" s="433"/>
      <c r="DAS20" s="433"/>
      <c r="DAT20" s="433"/>
      <c r="DAU20" s="433"/>
      <c r="DAV20" s="433"/>
      <c r="DAW20" s="433"/>
      <c r="DAX20" s="433"/>
      <c r="DAY20" s="433"/>
      <c r="DAZ20" s="433"/>
      <c r="DBA20" s="433"/>
      <c r="DBB20" s="433"/>
      <c r="DBC20" s="433"/>
      <c r="DBD20" s="433"/>
      <c r="DBE20" s="433"/>
      <c r="DBF20" s="433"/>
      <c r="DBG20" s="433"/>
      <c r="DBH20" s="433"/>
      <c r="DBI20" s="433"/>
      <c r="DBJ20" s="433"/>
      <c r="DBK20" s="433"/>
      <c r="DBL20" s="433"/>
      <c r="DBM20" s="433"/>
      <c r="DBN20" s="433"/>
      <c r="DBO20" s="433"/>
      <c r="DBP20" s="433"/>
      <c r="DBQ20" s="433"/>
      <c r="DBR20" s="433"/>
      <c r="DBS20" s="433"/>
      <c r="DBT20" s="433"/>
      <c r="DBU20" s="433"/>
      <c r="DBV20" s="433"/>
      <c r="DBW20" s="433"/>
      <c r="DBX20" s="433"/>
      <c r="DBY20" s="433"/>
      <c r="DBZ20" s="433"/>
      <c r="DCA20" s="433"/>
      <c r="DCB20" s="433"/>
      <c r="DCC20" s="433"/>
      <c r="DCD20" s="433"/>
      <c r="DCE20" s="433"/>
      <c r="DCF20" s="433"/>
      <c r="DCG20" s="433"/>
      <c r="DCH20" s="433"/>
      <c r="DCI20" s="433"/>
      <c r="DCJ20" s="433"/>
      <c r="DCK20" s="433"/>
      <c r="DCL20" s="433"/>
      <c r="DCM20" s="433"/>
      <c r="DCN20" s="433"/>
      <c r="DCO20" s="433"/>
      <c r="DCP20" s="433"/>
      <c r="DCQ20" s="433"/>
      <c r="DCR20" s="433"/>
      <c r="DCS20" s="433"/>
      <c r="DCT20" s="433"/>
      <c r="DCU20" s="433"/>
      <c r="DCV20" s="433"/>
      <c r="DCW20" s="433"/>
      <c r="DCX20" s="433"/>
      <c r="DCY20" s="433"/>
      <c r="DCZ20" s="433"/>
      <c r="DDA20" s="433"/>
      <c r="DDB20" s="433"/>
      <c r="DDC20" s="433"/>
      <c r="DDD20" s="433"/>
      <c r="DDE20" s="433"/>
      <c r="DDF20" s="433"/>
      <c r="DDG20" s="433"/>
      <c r="DDH20" s="433"/>
      <c r="DDI20" s="433"/>
      <c r="DDJ20" s="433"/>
      <c r="DDK20" s="433"/>
      <c r="DDL20" s="433"/>
      <c r="DDM20" s="433"/>
      <c r="DDN20" s="433"/>
      <c r="DDO20" s="433"/>
      <c r="DDP20" s="433"/>
      <c r="DDQ20" s="433"/>
      <c r="DDR20" s="433"/>
      <c r="DDS20" s="433"/>
      <c r="DDT20" s="433"/>
      <c r="DDU20" s="433"/>
      <c r="DDV20" s="433"/>
      <c r="DDW20" s="433"/>
      <c r="DDX20" s="433"/>
      <c r="DDY20" s="433"/>
      <c r="DDZ20" s="433"/>
      <c r="DEA20" s="433"/>
      <c r="DEB20" s="433"/>
      <c r="DEC20" s="433"/>
      <c r="DED20" s="433"/>
      <c r="DEE20" s="433"/>
      <c r="DEF20" s="433"/>
      <c r="DEG20" s="433"/>
      <c r="DEH20" s="433"/>
      <c r="DEI20" s="433"/>
      <c r="DEJ20" s="433"/>
      <c r="DEK20" s="433"/>
      <c r="DEL20" s="433"/>
      <c r="DEM20" s="433"/>
      <c r="DEN20" s="433"/>
      <c r="DEO20" s="433"/>
      <c r="DEP20" s="433"/>
      <c r="DEQ20" s="433"/>
      <c r="DER20" s="433"/>
      <c r="DES20" s="433"/>
      <c r="DET20" s="433"/>
      <c r="DEU20" s="433"/>
      <c r="DEV20" s="433"/>
      <c r="DEW20" s="433"/>
      <c r="DEX20" s="433"/>
      <c r="DEY20" s="433"/>
      <c r="DEZ20" s="433"/>
      <c r="DFA20" s="433"/>
      <c r="DFB20" s="433"/>
      <c r="DFC20" s="433"/>
      <c r="DFD20" s="433"/>
      <c r="DFE20" s="433"/>
      <c r="DFF20" s="433"/>
      <c r="DFG20" s="433"/>
      <c r="DFH20" s="433"/>
      <c r="DFI20" s="433"/>
      <c r="DFJ20" s="433"/>
      <c r="DFK20" s="433"/>
      <c r="DFL20" s="433"/>
      <c r="DFM20" s="433"/>
      <c r="DFN20" s="433"/>
      <c r="DFO20" s="433"/>
      <c r="DFP20" s="433"/>
      <c r="DFQ20" s="433"/>
      <c r="DFR20" s="433"/>
      <c r="DFS20" s="433"/>
      <c r="DFT20" s="433"/>
      <c r="DFU20" s="433"/>
      <c r="DFV20" s="433"/>
      <c r="DFW20" s="433"/>
      <c r="DFX20" s="433"/>
      <c r="DFY20" s="433"/>
      <c r="DFZ20" s="433"/>
      <c r="DGA20" s="433"/>
      <c r="DGB20" s="433"/>
      <c r="DGC20" s="433"/>
      <c r="DGD20" s="433"/>
      <c r="DGE20" s="433"/>
      <c r="DGF20" s="433"/>
      <c r="DGG20" s="433"/>
      <c r="DGH20" s="433"/>
      <c r="DGI20" s="433"/>
      <c r="DGJ20" s="433"/>
      <c r="DGK20" s="433"/>
      <c r="DGL20" s="433"/>
      <c r="DGM20" s="433"/>
      <c r="DGN20" s="433"/>
      <c r="DGO20" s="433"/>
      <c r="DGP20" s="433"/>
      <c r="DGQ20" s="433"/>
      <c r="DGR20" s="433"/>
      <c r="DGS20" s="433"/>
      <c r="DGT20" s="433"/>
      <c r="DGU20" s="433"/>
      <c r="DGV20" s="433"/>
      <c r="DGW20" s="433"/>
      <c r="DGX20" s="433"/>
      <c r="DGY20" s="433"/>
      <c r="DGZ20" s="433"/>
      <c r="DHA20" s="433"/>
      <c r="DHB20" s="433"/>
      <c r="DHC20" s="433"/>
      <c r="DHD20" s="433"/>
      <c r="DHE20" s="433"/>
      <c r="DHF20" s="433"/>
      <c r="DHG20" s="433"/>
      <c r="DHH20" s="433"/>
      <c r="DHI20" s="433"/>
      <c r="DHJ20" s="433"/>
      <c r="DHK20" s="433"/>
      <c r="DHL20" s="433"/>
      <c r="DHM20" s="433"/>
      <c r="DHN20" s="433"/>
      <c r="DHO20" s="433"/>
      <c r="DHP20" s="433"/>
      <c r="DHQ20" s="433"/>
      <c r="DHR20" s="433"/>
      <c r="DHS20" s="433"/>
      <c r="DHT20" s="433"/>
      <c r="DHU20" s="433"/>
      <c r="DHV20" s="433"/>
      <c r="DHW20" s="433"/>
      <c r="DHX20" s="433"/>
      <c r="DHY20" s="433"/>
      <c r="DHZ20" s="433"/>
      <c r="DIA20" s="433"/>
      <c r="DIB20" s="433"/>
      <c r="DIC20" s="433"/>
      <c r="DID20" s="433"/>
      <c r="DIE20" s="433"/>
      <c r="DIF20" s="433"/>
      <c r="DIG20" s="433"/>
      <c r="DIH20" s="433"/>
      <c r="DII20" s="433"/>
      <c r="DIJ20" s="433"/>
      <c r="DIK20" s="433"/>
      <c r="DIL20" s="433"/>
      <c r="DIM20" s="433"/>
      <c r="DIN20" s="433"/>
      <c r="DIO20" s="433"/>
      <c r="DIP20" s="433"/>
      <c r="DIQ20" s="433"/>
      <c r="DIR20" s="433"/>
      <c r="DIS20" s="433"/>
      <c r="DIT20" s="433"/>
      <c r="DIU20" s="433"/>
      <c r="DIV20" s="433"/>
      <c r="DIW20" s="433"/>
      <c r="DIX20" s="433"/>
      <c r="DIY20" s="433"/>
      <c r="DIZ20" s="433"/>
      <c r="DJA20" s="433"/>
      <c r="DJB20" s="433"/>
      <c r="DJC20" s="433"/>
      <c r="DJD20" s="433"/>
      <c r="DJE20" s="433"/>
      <c r="DJF20" s="433"/>
      <c r="DJG20" s="433"/>
      <c r="DJH20" s="433"/>
      <c r="DJI20" s="433"/>
      <c r="DJJ20" s="433"/>
      <c r="DJK20" s="433"/>
      <c r="DJL20" s="433"/>
      <c r="DJM20" s="433"/>
      <c r="DJN20" s="433"/>
      <c r="DJO20" s="433"/>
      <c r="DJP20" s="433"/>
      <c r="DJQ20" s="433"/>
      <c r="DJR20" s="433"/>
      <c r="DJS20" s="433"/>
      <c r="DJT20" s="433"/>
      <c r="DJU20" s="433"/>
      <c r="DJV20" s="433"/>
      <c r="DJW20" s="433"/>
      <c r="DJX20" s="433"/>
      <c r="DJY20" s="433"/>
      <c r="DJZ20" s="433"/>
      <c r="DKA20" s="433"/>
      <c r="DKB20" s="433"/>
      <c r="DKC20" s="433"/>
      <c r="DKD20" s="433"/>
      <c r="DKE20" s="433"/>
      <c r="DKF20" s="433"/>
      <c r="DKG20" s="433"/>
      <c r="DKH20" s="433"/>
      <c r="DKI20" s="433"/>
      <c r="DKJ20" s="433"/>
      <c r="DKK20" s="433"/>
      <c r="DKL20" s="433"/>
      <c r="DKM20" s="433"/>
      <c r="DKN20" s="433"/>
      <c r="DKO20" s="433"/>
      <c r="DKP20" s="433"/>
      <c r="DKQ20" s="433"/>
      <c r="DKR20" s="433"/>
      <c r="DKS20" s="433"/>
      <c r="DKT20" s="433"/>
      <c r="DKU20" s="433"/>
      <c r="DKV20" s="433"/>
      <c r="DKW20" s="433"/>
      <c r="DKX20" s="433"/>
      <c r="DKY20" s="433"/>
      <c r="DKZ20" s="433"/>
      <c r="DLA20" s="433"/>
      <c r="DLB20" s="433"/>
      <c r="DLC20" s="433"/>
      <c r="DLD20" s="433"/>
      <c r="DLE20" s="433"/>
      <c r="DLF20" s="433"/>
      <c r="DLG20" s="433"/>
      <c r="DLH20" s="433"/>
      <c r="DLI20" s="433"/>
      <c r="DLJ20" s="433"/>
      <c r="DLK20" s="433"/>
      <c r="DLL20" s="433"/>
      <c r="DLM20" s="433"/>
      <c r="DLN20" s="433"/>
      <c r="DLO20" s="433"/>
      <c r="DLP20" s="433"/>
      <c r="DLQ20" s="433"/>
      <c r="DLR20" s="433"/>
      <c r="DLS20" s="433"/>
      <c r="DLT20" s="433"/>
      <c r="DLU20" s="433"/>
      <c r="DLV20" s="433"/>
      <c r="DLW20" s="433"/>
      <c r="DLX20" s="433"/>
      <c r="DLY20" s="433"/>
      <c r="DLZ20" s="433"/>
      <c r="DMA20" s="433"/>
      <c r="DMB20" s="433"/>
      <c r="DMC20" s="433"/>
      <c r="DMD20" s="433"/>
      <c r="DME20" s="433"/>
      <c r="DMF20" s="433"/>
      <c r="DMG20" s="433"/>
      <c r="DMH20" s="433"/>
      <c r="DMI20" s="433"/>
      <c r="DMJ20" s="433"/>
      <c r="DMK20" s="433"/>
      <c r="DML20" s="433"/>
      <c r="DMM20" s="433"/>
      <c r="DMN20" s="433"/>
      <c r="DMO20" s="433"/>
      <c r="DMP20" s="433"/>
      <c r="DMQ20" s="433"/>
      <c r="DMR20" s="433"/>
      <c r="DMS20" s="433"/>
      <c r="DMT20" s="433"/>
      <c r="DMU20" s="433"/>
      <c r="DMV20" s="433"/>
      <c r="DMW20" s="433"/>
      <c r="DMX20" s="433"/>
      <c r="DMY20" s="433"/>
      <c r="DMZ20" s="433"/>
      <c r="DNA20" s="433"/>
      <c r="DNB20" s="433"/>
      <c r="DNC20" s="433"/>
      <c r="DND20" s="433"/>
      <c r="DNE20" s="433"/>
      <c r="DNF20" s="433"/>
      <c r="DNG20" s="433"/>
      <c r="DNH20" s="433"/>
      <c r="DNI20" s="433"/>
      <c r="DNJ20" s="433"/>
      <c r="DNK20" s="433"/>
      <c r="DNL20" s="433"/>
      <c r="DNM20" s="433"/>
      <c r="DNN20" s="433"/>
      <c r="DNO20" s="433"/>
      <c r="DNP20" s="433"/>
      <c r="DNQ20" s="433"/>
      <c r="DNR20" s="433"/>
      <c r="DNS20" s="433"/>
      <c r="DNT20" s="433"/>
      <c r="DNU20" s="433"/>
      <c r="DNV20" s="433"/>
      <c r="DNW20" s="433"/>
      <c r="DNX20" s="433"/>
      <c r="DNY20" s="433"/>
      <c r="DNZ20" s="433"/>
      <c r="DOA20" s="433"/>
      <c r="DOB20" s="433"/>
      <c r="DOC20" s="433"/>
      <c r="DOD20" s="433"/>
      <c r="DOE20" s="433"/>
      <c r="DOF20" s="433"/>
      <c r="DOG20" s="433"/>
      <c r="DOH20" s="433"/>
      <c r="DOI20" s="433"/>
      <c r="DOJ20" s="433"/>
      <c r="DOK20" s="433"/>
      <c r="DOL20" s="433"/>
      <c r="DOM20" s="433"/>
      <c r="DON20" s="433"/>
      <c r="DOO20" s="433"/>
      <c r="DOP20" s="433"/>
      <c r="DOQ20" s="433"/>
      <c r="DOR20" s="433"/>
      <c r="DOS20" s="433"/>
      <c r="DOT20" s="433"/>
      <c r="DOU20" s="433"/>
      <c r="DOV20" s="433"/>
      <c r="DOW20" s="433"/>
      <c r="DOX20" s="433"/>
      <c r="DOY20" s="433"/>
      <c r="DOZ20" s="433"/>
      <c r="DPA20" s="433"/>
      <c r="DPB20" s="433"/>
      <c r="DPC20" s="433"/>
      <c r="DPD20" s="433"/>
      <c r="DPE20" s="433"/>
      <c r="DPF20" s="433"/>
      <c r="DPG20" s="433"/>
      <c r="DPH20" s="433"/>
      <c r="DPI20" s="433"/>
      <c r="DPJ20" s="433"/>
      <c r="DPK20" s="433"/>
      <c r="DPL20" s="433"/>
      <c r="DPM20" s="433"/>
      <c r="DPN20" s="433"/>
      <c r="DPO20" s="433"/>
      <c r="DPP20" s="433"/>
      <c r="DPQ20" s="433"/>
      <c r="DPR20" s="433"/>
      <c r="DPS20" s="433"/>
      <c r="DPT20" s="433"/>
      <c r="DPU20" s="433"/>
      <c r="DPV20" s="433"/>
      <c r="DPW20" s="433"/>
      <c r="DPX20" s="433"/>
      <c r="DPY20" s="433"/>
      <c r="DPZ20" s="433"/>
      <c r="DQA20" s="433"/>
      <c r="DQB20" s="433"/>
      <c r="DQC20" s="433"/>
      <c r="DQD20" s="433"/>
      <c r="DQE20" s="433"/>
      <c r="DQF20" s="433"/>
      <c r="DQG20" s="433"/>
      <c r="DQH20" s="433"/>
      <c r="DQI20" s="433"/>
      <c r="DQJ20" s="433"/>
      <c r="DQK20" s="433"/>
      <c r="DQL20" s="433"/>
      <c r="DQM20" s="433"/>
      <c r="DQN20" s="433"/>
      <c r="DQO20" s="433"/>
      <c r="DQP20" s="433"/>
      <c r="DQQ20" s="433"/>
      <c r="DQR20" s="433"/>
      <c r="DQS20" s="433"/>
      <c r="DQT20" s="433"/>
      <c r="DQU20" s="433"/>
      <c r="DQV20" s="433"/>
      <c r="DQW20" s="433"/>
      <c r="DQX20" s="433"/>
      <c r="DQY20" s="433"/>
      <c r="DQZ20" s="433"/>
      <c r="DRA20" s="433"/>
      <c r="DRB20" s="433"/>
      <c r="DRC20" s="433"/>
      <c r="DRD20" s="433"/>
      <c r="DRE20" s="433"/>
      <c r="DRF20" s="433"/>
      <c r="DRG20" s="433"/>
      <c r="DRH20" s="433"/>
      <c r="DRI20" s="433"/>
      <c r="DRJ20" s="433"/>
      <c r="DRK20" s="433"/>
      <c r="DRL20" s="433"/>
      <c r="DRM20" s="433"/>
      <c r="DRN20" s="433"/>
      <c r="DRO20" s="433"/>
      <c r="DRP20" s="433"/>
      <c r="DRQ20" s="433"/>
      <c r="DRR20" s="433"/>
      <c r="DRS20" s="433"/>
      <c r="DRT20" s="433"/>
      <c r="DRU20" s="433"/>
      <c r="DRV20" s="433"/>
      <c r="DRW20" s="433"/>
      <c r="DRX20" s="433"/>
      <c r="DRY20" s="433"/>
      <c r="DRZ20" s="433"/>
      <c r="DSA20" s="433"/>
      <c r="DSB20" s="433"/>
      <c r="DSC20" s="433"/>
      <c r="DSD20" s="433"/>
      <c r="DSE20" s="433"/>
      <c r="DSF20" s="433"/>
      <c r="DSG20" s="433"/>
      <c r="DSH20" s="433"/>
      <c r="DSI20" s="433"/>
      <c r="DSJ20" s="433"/>
      <c r="DSK20" s="433"/>
      <c r="DSL20" s="433"/>
      <c r="DSM20" s="433"/>
      <c r="DSN20" s="433"/>
      <c r="DSO20" s="433"/>
      <c r="DSP20" s="433"/>
      <c r="DSQ20" s="433"/>
      <c r="DSR20" s="433"/>
      <c r="DSS20" s="433"/>
      <c r="DST20" s="433"/>
      <c r="DSU20" s="433"/>
      <c r="DSV20" s="433"/>
      <c r="DSW20" s="433"/>
      <c r="DSX20" s="433"/>
      <c r="DSY20" s="433"/>
      <c r="DSZ20" s="433"/>
      <c r="DTA20" s="433"/>
      <c r="DTB20" s="433"/>
      <c r="DTC20" s="433"/>
      <c r="DTD20" s="433"/>
      <c r="DTE20" s="433"/>
      <c r="DTF20" s="433"/>
      <c r="DTG20" s="433"/>
      <c r="DTH20" s="433"/>
      <c r="DTI20" s="433"/>
      <c r="DTJ20" s="433"/>
      <c r="DTK20" s="433"/>
      <c r="DTL20" s="433"/>
      <c r="DTM20" s="433"/>
      <c r="DTN20" s="433"/>
      <c r="DTO20" s="433"/>
      <c r="DTP20" s="433"/>
      <c r="DTQ20" s="433"/>
      <c r="DTR20" s="433"/>
      <c r="DTS20" s="433"/>
      <c r="DTT20" s="433"/>
      <c r="DTU20" s="433"/>
      <c r="DTV20" s="433"/>
      <c r="DTW20" s="433"/>
      <c r="DTX20" s="433"/>
      <c r="DTY20" s="433"/>
      <c r="DTZ20" s="433"/>
      <c r="DUA20" s="433"/>
      <c r="DUB20" s="433"/>
      <c r="DUC20" s="433"/>
      <c r="DUD20" s="433"/>
      <c r="DUE20" s="433"/>
      <c r="DUF20" s="433"/>
      <c r="DUG20" s="433"/>
      <c r="DUH20" s="433"/>
      <c r="DUI20" s="433"/>
      <c r="DUJ20" s="433"/>
      <c r="DUK20" s="433"/>
      <c r="DUL20" s="433"/>
      <c r="DUM20" s="433"/>
      <c r="DUN20" s="433"/>
      <c r="DUO20" s="433"/>
      <c r="DUP20" s="433"/>
      <c r="DUQ20" s="433"/>
      <c r="DUR20" s="433"/>
      <c r="DUS20" s="433"/>
      <c r="DUT20" s="433"/>
      <c r="DUU20" s="433"/>
      <c r="DUV20" s="433"/>
      <c r="DUW20" s="433"/>
      <c r="DUX20" s="433"/>
      <c r="DUY20" s="433"/>
      <c r="DUZ20" s="433"/>
      <c r="DVA20" s="433"/>
      <c r="DVB20" s="433"/>
      <c r="DVC20" s="433"/>
      <c r="DVD20" s="433"/>
      <c r="DVE20" s="433"/>
      <c r="DVF20" s="433"/>
      <c r="DVG20" s="433"/>
      <c r="DVH20" s="433"/>
      <c r="DVI20" s="433"/>
      <c r="DVJ20" s="433"/>
      <c r="DVK20" s="433"/>
      <c r="DVL20" s="433"/>
      <c r="DVM20" s="433"/>
      <c r="DVN20" s="433"/>
      <c r="DVO20" s="433"/>
      <c r="DVP20" s="433"/>
      <c r="DVQ20" s="433"/>
      <c r="DVR20" s="433"/>
      <c r="DVS20" s="433"/>
      <c r="DVT20" s="433"/>
      <c r="DVU20" s="433"/>
      <c r="DVV20" s="433"/>
      <c r="DVW20" s="433"/>
      <c r="DVX20" s="433"/>
      <c r="DVY20" s="433"/>
      <c r="DVZ20" s="433"/>
      <c r="DWA20" s="433"/>
      <c r="DWB20" s="433"/>
      <c r="DWC20" s="433"/>
      <c r="DWD20" s="433"/>
      <c r="DWE20" s="433"/>
      <c r="DWF20" s="433"/>
      <c r="DWG20" s="433"/>
      <c r="DWH20" s="433"/>
      <c r="DWI20" s="433"/>
      <c r="DWJ20" s="433"/>
      <c r="DWK20" s="433"/>
      <c r="DWL20" s="433"/>
      <c r="DWM20" s="433"/>
      <c r="DWN20" s="433"/>
      <c r="DWO20" s="433"/>
      <c r="DWP20" s="433"/>
      <c r="DWQ20" s="433"/>
      <c r="DWR20" s="433"/>
      <c r="DWS20" s="433"/>
      <c r="DWT20" s="433"/>
      <c r="DWU20" s="433"/>
      <c r="DWV20" s="433"/>
      <c r="DWW20" s="433"/>
      <c r="DWX20" s="433"/>
      <c r="DWY20" s="433"/>
      <c r="DWZ20" s="433"/>
      <c r="DXA20" s="433"/>
      <c r="DXB20" s="433"/>
      <c r="DXC20" s="433"/>
      <c r="DXD20" s="433"/>
      <c r="DXE20" s="433"/>
      <c r="DXF20" s="433"/>
      <c r="DXG20" s="433"/>
      <c r="DXH20" s="433"/>
      <c r="DXI20" s="433"/>
      <c r="DXJ20" s="433"/>
      <c r="DXK20" s="433"/>
      <c r="DXL20" s="433"/>
      <c r="DXM20" s="433"/>
      <c r="DXN20" s="433"/>
      <c r="DXO20" s="433"/>
      <c r="DXP20" s="433"/>
      <c r="DXQ20" s="433"/>
      <c r="DXR20" s="433"/>
      <c r="DXS20" s="433"/>
      <c r="DXT20" s="433"/>
      <c r="DXU20" s="433"/>
      <c r="DXV20" s="433"/>
      <c r="DXW20" s="433"/>
      <c r="DXX20" s="433"/>
      <c r="DXY20" s="433"/>
      <c r="DXZ20" s="433"/>
      <c r="DYA20" s="433"/>
      <c r="DYB20" s="433"/>
      <c r="DYC20" s="433"/>
      <c r="DYD20" s="433"/>
      <c r="DYE20" s="433"/>
      <c r="DYF20" s="433"/>
      <c r="DYG20" s="433"/>
      <c r="DYH20" s="433"/>
      <c r="DYI20" s="433"/>
      <c r="DYJ20" s="433"/>
      <c r="DYK20" s="433"/>
      <c r="DYL20" s="433"/>
      <c r="DYM20" s="433"/>
      <c r="DYN20" s="433"/>
      <c r="DYO20" s="433"/>
      <c r="DYP20" s="433"/>
      <c r="DYQ20" s="433"/>
      <c r="DYR20" s="433"/>
      <c r="DYS20" s="433"/>
      <c r="DYT20" s="433"/>
      <c r="DYU20" s="433"/>
      <c r="DYV20" s="433"/>
      <c r="DYW20" s="433"/>
      <c r="DYX20" s="433"/>
      <c r="DYY20" s="433"/>
      <c r="DYZ20" s="433"/>
      <c r="DZA20" s="433"/>
      <c r="DZB20" s="433"/>
      <c r="DZC20" s="433"/>
      <c r="DZD20" s="433"/>
      <c r="DZE20" s="433"/>
      <c r="DZF20" s="433"/>
      <c r="DZG20" s="433"/>
      <c r="DZH20" s="433"/>
      <c r="DZI20" s="433"/>
      <c r="DZJ20" s="433"/>
      <c r="DZK20" s="433"/>
      <c r="DZL20" s="433"/>
      <c r="DZM20" s="433"/>
      <c r="DZN20" s="433"/>
      <c r="DZO20" s="433"/>
      <c r="DZP20" s="433"/>
      <c r="DZQ20" s="433"/>
      <c r="DZR20" s="433"/>
      <c r="DZS20" s="433"/>
      <c r="DZT20" s="433"/>
      <c r="DZU20" s="433"/>
      <c r="DZV20" s="433"/>
      <c r="DZW20" s="433"/>
      <c r="DZX20" s="433"/>
      <c r="DZY20" s="433"/>
      <c r="DZZ20" s="433"/>
      <c r="EAA20" s="433"/>
      <c r="EAB20" s="433"/>
      <c r="EAC20" s="433"/>
      <c r="EAD20" s="433"/>
      <c r="EAE20" s="433"/>
      <c r="EAF20" s="433"/>
      <c r="EAG20" s="433"/>
      <c r="EAH20" s="433"/>
      <c r="EAI20" s="433"/>
      <c r="EAJ20" s="433"/>
      <c r="EAK20" s="433"/>
      <c r="EAL20" s="433"/>
      <c r="EAM20" s="433"/>
      <c r="EAN20" s="433"/>
      <c r="EAO20" s="433"/>
      <c r="EAP20" s="433"/>
      <c r="EAQ20" s="433"/>
      <c r="EAR20" s="433"/>
      <c r="EAS20" s="433"/>
      <c r="EAT20" s="433"/>
      <c r="EAU20" s="433"/>
      <c r="EAV20" s="433"/>
      <c r="EAW20" s="433"/>
      <c r="EAX20" s="433"/>
      <c r="EAY20" s="433"/>
      <c r="EAZ20" s="433"/>
      <c r="EBA20" s="433"/>
      <c r="EBB20" s="433"/>
      <c r="EBC20" s="433"/>
      <c r="EBD20" s="433"/>
      <c r="EBE20" s="433"/>
      <c r="EBF20" s="433"/>
      <c r="EBG20" s="433"/>
      <c r="EBH20" s="433"/>
      <c r="EBI20" s="433"/>
      <c r="EBJ20" s="433"/>
      <c r="EBK20" s="433"/>
      <c r="EBL20" s="433"/>
      <c r="EBM20" s="433"/>
      <c r="EBN20" s="433"/>
      <c r="EBO20" s="433"/>
      <c r="EBP20" s="433"/>
      <c r="EBQ20" s="433"/>
      <c r="EBR20" s="433"/>
      <c r="EBS20" s="433"/>
      <c r="EBT20" s="433"/>
      <c r="EBU20" s="433"/>
      <c r="EBV20" s="433"/>
      <c r="EBW20" s="433"/>
      <c r="EBX20" s="433"/>
      <c r="EBY20" s="433"/>
      <c r="EBZ20" s="433"/>
      <c r="ECA20" s="433"/>
      <c r="ECB20" s="433"/>
      <c r="ECC20" s="433"/>
      <c r="ECD20" s="433"/>
      <c r="ECE20" s="433"/>
      <c r="ECF20" s="433"/>
      <c r="ECG20" s="433"/>
      <c r="ECH20" s="433"/>
      <c r="ECI20" s="433"/>
      <c r="ECJ20" s="433"/>
      <c r="ECK20" s="433"/>
      <c r="ECL20" s="433"/>
      <c r="ECM20" s="433"/>
      <c r="ECN20" s="433"/>
      <c r="ECO20" s="433"/>
      <c r="ECP20" s="433"/>
      <c r="ECQ20" s="433"/>
      <c r="ECR20" s="433"/>
      <c r="ECS20" s="433"/>
      <c r="ECT20" s="433"/>
      <c r="ECU20" s="433"/>
      <c r="ECV20" s="433"/>
      <c r="ECW20" s="433"/>
      <c r="ECX20" s="433"/>
      <c r="ECY20" s="433"/>
      <c r="ECZ20" s="433"/>
      <c r="EDA20" s="433"/>
      <c r="EDB20" s="433"/>
      <c r="EDC20" s="433"/>
      <c r="EDD20" s="433"/>
      <c r="EDE20" s="433"/>
      <c r="EDF20" s="433"/>
      <c r="EDG20" s="433"/>
      <c r="EDH20" s="433"/>
      <c r="EDI20" s="433"/>
      <c r="EDJ20" s="433"/>
      <c r="EDK20" s="433"/>
      <c r="EDL20" s="433"/>
      <c r="EDM20" s="433"/>
      <c r="EDN20" s="433"/>
      <c r="EDO20" s="433"/>
      <c r="EDP20" s="433"/>
      <c r="EDQ20" s="433"/>
      <c r="EDR20" s="433"/>
      <c r="EDS20" s="433"/>
      <c r="EDT20" s="433"/>
      <c r="EDU20" s="433"/>
      <c r="EDV20" s="433"/>
      <c r="EDW20" s="433"/>
      <c r="EDX20" s="433"/>
      <c r="EDY20" s="433"/>
      <c r="EDZ20" s="433"/>
      <c r="EEA20" s="433"/>
      <c r="EEB20" s="433"/>
      <c r="EEC20" s="433"/>
      <c r="EED20" s="433"/>
      <c r="EEE20" s="433"/>
      <c r="EEF20" s="433"/>
      <c r="EEG20" s="433"/>
      <c r="EEH20" s="433"/>
      <c r="EEI20" s="433"/>
      <c r="EEJ20" s="433"/>
      <c r="EEK20" s="433"/>
      <c r="EEL20" s="433"/>
      <c r="EEM20" s="433"/>
      <c r="EEN20" s="433"/>
      <c r="EEO20" s="433"/>
      <c r="EEP20" s="433"/>
      <c r="EEQ20" s="433"/>
      <c r="EER20" s="433"/>
      <c r="EES20" s="433"/>
      <c r="EET20" s="433"/>
      <c r="EEU20" s="433"/>
      <c r="EEV20" s="433"/>
      <c r="EEW20" s="433"/>
      <c r="EEX20" s="433"/>
      <c r="EEY20" s="433"/>
      <c r="EEZ20" s="433"/>
      <c r="EFA20" s="433"/>
      <c r="EFB20" s="433"/>
      <c r="EFC20" s="433"/>
      <c r="EFD20" s="433"/>
      <c r="EFE20" s="433"/>
      <c r="EFF20" s="433"/>
      <c r="EFG20" s="433"/>
      <c r="EFH20" s="433"/>
      <c r="EFI20" s="433"/>
      <c r="EFJ20" s="433"/>
      <c r="EFK20" s="433"/>
      <c r="EFL20" s="433"/>
      <c r="EFM20" s="433"/>
      <c r="EFN20" s="433"/>
      <c r="EFO20" s="433"/>
      <c r="EFP20" s="433"/>
      <c r="EFQ20" s="433"/>
      <c r="EFR20" s="433"/>
      <c r="EFS20" s="433"/>
      <c r="EFT20" s="433"/>
      <c r="EFU20" s="433"/>
      <c r="EFV20" s="433"/>
      <c r="EFW20" s="433"/>
      <c r="EFX20" s="433"/>
      <c r="EFY20" s="433"/>
      <c r="EFZ20" s="433"/>
      <c r="EGA20" s="433"/>
      <c r="EGB20" s="433"/>
      <c r="EGC20" s="433"/>
      <c r="EGD20" s="433"/>
      <c r="EGE20" s="433"/>
      <c r="EGF20" s="433"/>
      <c r="EGG20" s="433"/>
      <c r="EGH20" s="433"/>
      <c r="EGI20" s="433"/>
      <c r="EGJ20" s="433"/>
      <c r="EGK20" s="433"/>
      <c r="EGL20" s="433"/>
      <c r="EGM20" s="433"/>
      <c r="EGN20" s="433"/>
      <c r="EGO20" s="433"/>
      <c r="EGP20" s="433"/>
      <c r="EGQ20" s="433"/>
      <c r="EGR20" s="433"/>
      <c r="EGS20" s="433"/>
      <c r="EGT20" s="433"/>
      <c r="EGU20" s="433"/>
      <c r="EGV20" s="433"/>
      <c r="EGW20" s="433"/>
      <c r="EGX20" s="433"/>
      <c r="EGY20" s="433"/>
      <c r="EGZ20" s="433"/>
      <c r="EHA20" s="433"/>
      <c r="EHB20" s="433"/>
      <c r="EHC20" s="433"/>
      <c r="EHD20" s="433"/>
      <c r="EHE20" s="433"/>
      <c r="EHF20" s="433"/>
      <c r="EHG20" s="433"/>
      <c r="EHH20" s="433"/>
      <c r="EHI20" s="433"/>
      <c r="EHJ20" s="433"/>
      <c r="EHK20" s="433"/>
      <c r="EHL20" s="433"/>
      <c r="EHM20" s="433"/>
      <c r="EHN20" s="433"/>
      <c r="EHO20" s="433"/>
      <c r="EHP20" s="433"/>
      <c r="EHQ20" s="433"/>
      <c r="EHR20" s="433"/>
      <c r="EHS20" s="433"/>
      <c r="EHT20" s="433"/>
      <c r="EHU20" s="433"/>
      <c r="EHV20" s="433"/>
      <c r="EHW20" s="433"/>
      <c r="EHX20" s="433"/>
      <c r="EHY20" s="433"/>
      <c r="EHZ20" s="433"/>
      <c r="EIA20" s="433"/>
      <c r="EIB20" s="433"/>
      <c r="EIC20" s="433"/>
      <c r="EID20" s="433"/>
      <c r="EIE20" s="433"/>
      <c r="EIF20" s="433"/>
      <c r="EIG20" s="433"/>
      <c r="EIH20" s="433"/>
      <c r="EII20" s="433"/>
      <c r="EIJ20" s="433"/>
      <c r="EIK20" s="433"/>
      <c r="EIL20" s="433"/>
      <c r="EIM20" s="433"/>
      <c r="EIN20" s="433"/>
      <c r="EIO20" s="433"/>
      <c r="EIP20" s="433"/>
      <c r="EIQ20" s="433"/>
      <c r="EIR20" s="433"/>
      <c r="EIS20" s="433"/>
      <c r="EIT20" s="433"/>
      <c r="EIU20" s="433"/>
      <c r="EIV20" s="433"/>
      <c r="EIW20" s="433"/>
      <c r="EIX20" s="433"/>
      <c r="EIY20" s="433"/>
      <c r="EIZ20" s="433"/>
      <c r="EJA20" s="433"/>
      <c r="EJB20" s="433"/>
      <c r="EJC20" s="433"/>
      <c r="EJD20" s="433"/>
      <c r="EJE20" s="433"/>
      <c r="EJF20" s="433"/>
      <c r="EJG20" s="433"/>
      <c r="EJH20" s="433"/>
      <c r="EJI20" s="433"/>
      <c r="EJJ20" s="433"/>
      <c r="EJK20" s="433"/>
      <c r="EJL20" s="433"/>
      <c r="EJM20" s="433"/>
      <c r="EJN20" s="433"/>
      <c r="EJO20" s="433"/>
      <c r="EJP20" s="433"/>
      <c r="EJQ20" s="433"/>
      <c r="EJR20" s="433"/>
      <c r="EJS20" s="433"/>
      <c r="EJT20" s="433"/>
      <c r="EJU20" s="433"/>
      <c r="EJV20" s="433"/>
      <c r="EJW20" s="433"/>
      <c r="EJX20" s="433"/>
      <c r="EJY20" s="433"/>
      <c r="EJZ20" s="433"/>
      <c r="EKA20" s="433"/>
      <c r="EKB20" s="433"/>
      <c r="EKC20" s="433"/>
      <c r="EKD20" s="433"/>
      <c r="EKE20" s="433"/>
      <c r="EKF20" s="433"/>
      <c r="EKG20" s="433"/>
      <c r="EKH20" s="433"/>
      <c r="EKI20" s="433"/>
      <c r="EKJ20" s="433"/>
      <c r="EKK20" s="433"/>
      <c r="EKL20" s="433"/>
      <c r="EKM20" s="433"/>
      <c r="EKN20" s="433"/>
      <c r="EKO20" s="433"/>
      <c r="EKP20" s="433"/>
      <c r="EKQ20" s="433"/>
      <c r="EKR20" s="433"/>
      <c r="EKS20" s="433"/>
      <c r="EKT20" s="433"/>
      <c r="EKU20" s="433"/>
      <c r="EKV20" s="433"/>
      <c r="EKW20" s="433"/>
      <c r="EKX20" s="433"/>
      <c r="EKY20" s="433"/>
      <c r="EKZ20" s="433"/>
      <c r="ELA20" s="433"/>
      <c r="ELB20" s="433"/>
      <c r="ELC20" s="433"/>
      <c r="ELD20" s="433"/>
      <c r="ELE20" s="433"/>
      <c r="ELF20" s="433"/>
      <c r="ELG20" s="433"/>
      <c r="ELH20" s="433"/>
      <c r="ELI20" s="433"/>
      <c r="ELJ20" s="433"/>
      <c r="ELK20" s="433"/>
      <c r="ELL20" s="433"/>
      <c r="ELM20" s="433"/>
      <c r="ELN20" s="433"/>
      <c r="ELO20" s="433"/>
      <c r="ELP20" s="433"/>
      <c r="ELQ20" s="433"/>
      <c r="ELR20" s="433"/>
      <c r="ELS20" s="433"/>
      <c r="ELT20" s="433"/>
      <c r="ELU20" s="433"/>
      <c r="ELV20" s="433"/>
      <c r="ELW20" s="433"/>
      <c r="ELX20" s="433"/>
      <c r="ELY20" s="433"/>
      <c r="ELZ20" s="433"/>
      <c r="EMA20" s="433"/>
      <c r="EMB20" s="433"/>
      <c r="EMC20" s="433"/>
      <c r="EMD20" s="433"/>
      <c r="EME20" s="433"/>
      <c r="EMF20" s="433"/>
      <c r="EMG20" s="433"/>
      <c r="EMH20" s="433"/>
      <c r="EMI20" s="433"/>
      <c r="EMJ20" s="433"/>
      <c r="EMK20" s="433"/>
      <c r="EML20" s="433"/>
      <c r="EMM20" s="433"/>
      <c r="EMN20" s="433"/>
      <c r="EMO20" s="433"/>
      <c r="EMP20" s="433"/>
      <c r="EMQ20" s="433"/>
      <c r="EMR20" s="433"/>
      <c r="EMS20" s="433"/>
      <c r="EMT20" s="433"/>
      <c r="EMU20" s="433"/>
      <c r="EMV20" s="433"/>
      <c r="EMW20" s="433"/>
      <c r="EMX20" s="433"/>
      <c r="EMY20" s="433"/>
      <c r="EMZ20" s="433"/>
      <c r="ENA20" s="433"/>
      <c r="ENB20" s="433"/>
      <c r="ENC20" s="433"/>
      <c r="END20" s="433"/>
      <c r="ENE20" s="433"/>
      <c r="ENF20" s="433"/>
      <c r="ENG20" s="433"/>
      <c r="ENH20" s="433"/>
      <c r="ENI20" s="433"/>
      <c r="ENJ20" s="433"/>
      <c r="ENK20" s="433"/>
      <c r="ENL20" s="433"/>
      <c r="ENM20" s="433"/>
      <c r="ENN20" s="433"/>
      <c r="ENO20" s="433"/>
      <c r="ENP20" s="433"/>
      <c r="ENQ20" s="433"/>
      <c r="ENR20" s="433"/>
      <c r="ENS20" s="433"/>
      <c r="ENT20" s="433"/>
      <c r="ENU20" s="433"/>
      <c r="ENV20" s="433"/>
      <c r="ENW20" s="433"/>
      <c r="ENX20" s="433"/>
      <c r="ENY20" s="433"/>
      <c r="ENZ20" s="433"/>
      <c r="EOA20" s="433"/>
      <c r="EOB20" s="433"/>
      <c r="EOC20" s="433"/>
      <c r="EOD20" s="433"/>
      <c r="EOE20" s="433"/>
      <c r="EOF20" s="433"/>
      <c r="EOG20" s="433"/>
      <c r="EOH20" s="433"/>
      <c r="EOI20" s="433"/>
      <c r="EOJ20" s="433"/>
      <c r="EOK20" s="433"/>
      <c r="EOL20" s="433"/>
      <c r="EOM20" s="433"/>
      <c r="EON20" s="433"/>
      <c r="EOO20" s="433"/>
      <c r="EOP20" s="433"/>
      <c r="EOQ20" s="433"/>
      <c r="EOR20" s="433"/>
      <c r="EOS20" s="433"/>
      <c r="EOT20" s="433"/>
      <c r="EOU20" s="433"/>
      <c r="EOV20" s="433"/>
      <c r="EOW20" s="433"/>
      <c r="EOX20" s="433"/>
      <c r="EOY20" s="433"/>
      <c r="EOZ20" s="433"/>
      <c r="EPA20" s="433"/>
      <c r="EPB20" s="433"/>
      <c r="EPC20" s="433"/>
      <c r="EPD20" s="433"/>
      <c r="EPE20" s="433"/>
      <c r="EPF20" s="433"/>
      <c r="EPG20" s="433"/>
      <c r="EPH20" s="433"/>
      <c r="EPI20" s="433"/>
      <c r="EPJ20" s="433"/>
      <c r="EPK20" s="433"/>
      <c r="EPL20" s="433"/>
      <c r="EPM20" s="433"/>
      <c r="EPN20" s="433"/>
      <c r="EPO20" s="433"/>
      <c r="EPP20" s="433"/>
      <c r="EPQ20" s="433"/>
      <c r="EPR20" s="433"/>
      <c r="EPS20" s="433"/>
      <c r="EPT20" s="433"/>
      <c r="EPU20" s="433"/>
      <c r="EPV20" s="433"/>
      <c r="EPW20" s="433"/>
      <c r="EPX20" s="433"/>
      <c r="EPY20" s="433"/>
      <c r="EPZ20" s="433"/>
      <c r="EQA20" s="433"/>
      <c r="EQB20" s="433"/>
      <c r="EQC20" s="433"/>
      <c r="EQD20" s="433"/>
      <c r="EQE20" s="433"/>
      <c r="EQF20" s="433"/>
      <c r="EQG20" s="433"/>
      <c r="EQH20" s="433"/>
      <c r="EQI20" s="433"/>
      <c r="EQJ20" s="433"/>
      <c r="EQK20" s="433"/>
      <c r="EQL20" s="433"/>
      <c r="EQM20" s="433"/>
      <c r="EQN20" s="433"/>
      <c r="EQO20" s="433"/>
      <c r="EQP20" s="433"/>
      <c r="EQQ20" s="433"/>
      <c r="EQR20" s="433"/>
      <c r="EQS20" s="433"/>
      <c r="EQT20" s="433"/>
      <c r="EQU20" s="433"/>
      <c r="EQV20" s="433"/>
      <c r="EQW20" s="433"/>
      <c r="EQX20" s="433"/>
      <c r="EQY20" s="433"/>
      <c r="EQZ20" s="433"/>
      <c r="ERA20" s="433"/>
      <c r="ERB20" s="433"/>
      <c r="ERC20" s="433"/>
      <c r="ERD20" s="433"/>
      <c r="ERE20" s="433"/>
      <c r="ERF20" s="433"/>
      <c r="ERG20" s="433"/>
      <c r="ERH20" s="433"/>
      <c r="ERI20" s="433"/>
      <c r="ERJ20" s="433"/>
      <c r="ERK20" s="433"/>
      <c r="ERL20" s="433"/>
      <c r="ERM20" s="433"/>
      <c r="ERN20" s="433"/>
      <c r="ERO20" s="433"/>
      <c r="ERP20" s="433"/>
      <c r="ERQ20" s="433"/>
      <c r="ERR20" s="433"/>
      <c r="ERS20" s="433"/>
      <c r="ERT20" s="433"/>
      <c r="ERU20" s="433"/>
      <c r="ERV20" s="433"/>
      <c r="ERW20" s="433"/>
      <c r="ERX20" s="433"/>
      <c r="ERY20" s="433"/>
      <c r="ERZ20" s="433"/>
      <c r="ESA20" s="433"/>
      <c r="ESB20" s="433"/>
      <c r="ESC20" s="433"/>
      <c r="ESD20" s="433"/>
      <c r="ESE20" s="433"/>
      <c r="ESF20" s="433"/>
      <c r="ESG20" s="433"/>
      <c r="ESH20" s="433"/>
      <c r="ESI20" s="433"/>
      <c r="ESJ20" s="433"/>
      <c r="ESK20" s="433"/>
      <c r="ESL20" s="433"/>
      <c r="ESM20" s="433"/>
      <c r="ESN20" s="433"/>
      <c r="ESO20" s="433"/>
      <c r="ESP20" s="433"/>
      <c r="ESQ20" s="433"/>
      <c r="ESR20" s="433"/>
      <c r="ESS20" s="433"/>
      <c r="EST20" s="433"/>
      <c r="ESU20" s="433"/>
      <c r="ESV20" s="433"/>
      <c r="ESW20" s="433"/>
      <c r="ESX20" s="433"/>
      <c r="ESY20" s="433"/>
      <c r="ESZ20" s="433"/>
      <c r="ETA20" s="433"/>
      <c r="ETB20" s="433"/>
      <c r="ETC20" s="433"/>
      <c r="ETD20" s="433"/>
      <c r="ETE20" s="433"/>
      <c r="ETF20" s="433"/>
      <c r="ETG20" s="433"/>
      <c r="ETH20" s="433"/>
      <c r="ETI20" s="433"/>
      <c r="ETJ20" s="433"/>
      <c r="ETK20" s="433"/>
      <c r="ETL20" s="433"/>
      <c r="ETM20" s="433"/>
      <c r="ETN20" s="433"/>
      <c r="ETO20" s="433"/>
      <c r="ETP20" s="433"/>
      <c r="ETQ20" s="433"/>
      <c r="ETR20" s="433"/>
      <c r="ETS20" s="433"/>
      <c r="ETT20" s="433"/>
      <c r="ETU20" s="433"/>
      <c r="ETV20" s="433"/>
      <c r="ETW20" s="433"/>
      <c r="ETX20" s="433"/>
      <c r="ETY20" s="433"/>
      <c r="ETZ20" s="433"/>
      <c r="EUA20" s="433"/>
      <c r="EUB20" s="433"/>
      <c r="EUC20" s="433"/>
      <c r="EUD20" s="433"/>
      <c r="EUE20" s="433"/>
      <c r="EUF20" s="433"/>
      <c r="EUG20" s="433"/>
      <c r="EUH20" s="433"/>
      <c r="EUI20" s="433"/>
      <c r="EUJ20" s="433"/>
      <c r="EUK20" s="433"/>
      <c r="EUL20" s="433"/>
      <c r="EUM20" s="433"/>
      <c r="EUN20" s="433"/>
      <c r="EUO20" s="433"/>
      <c r="EUP20" s="433"/>
      <c r="EUQ20" s="433"/>
      <c r="EUR20" s="433"/>
      <c r="EUS20" s="433"/>
      <c r="EUT20" s="433"/>
      <c r="EUU20" s="433"/>
      <c r="EUV20" s="433"/>
      <c r="EUW20" s="433"/>
      <c r="EUX20" s="433"/>
      <c r="EUY20" s="433"/>
      <c r="EUZ20" s="433"/>
      <c r="EVA20" s="433"/>
      <c r="EVB20" s="433"/>
      <c r="EVC20" s="433"/>
      <c r="EVD20" s="433"/>
      <c r="EVE20" s="433"/>
      <c r="EVF20" s="433"/>
      <c r="EVG20" s="433"/>
      <c r="EVH20" s="433"/>
      <c r="EVI20" s="433"/>
      <c r="EVJ20" s="433"/>
      <c r="EVK20" s="433"/>
      <c r="EVL20" s="433"/>
      <c r="EVM20" s="433"/>
      <c r="EVN20" s="433"/>
      <c r="EVO20" s="433"/>
      <c r="EVP20" s="433"/>
      <c r="EVQ20" s="433"/>
      <c r="EVR20" s="433"/>
      <c r="EVS20" s="433"/>
      <c r="EVT20" s="433"/>
      <c r="EVU20" s="433"/>
      <c r="EVV20" s="433"/>
      <c r="EVW20" s="433"/>
      <c r="EVX20" s="433"/>
      <c r="EVY20" s="433"/>
      <c r="EVZ20" s="433"/>
      <c r="EWA20" s="433"/>
      <c r="EWB20" s="433"/>
      <c r="EWC20" s="433"/>
      <c r="EWD20" s="433"/>
      <c r="EWE20" s="433"/>
      <c r="EWF20" s="433"/>
      <c r="EWG20" s="433"/>
      <c r="EWH20" s="433"/>
      <c r="EWI20" s="433"/>
      <c r="EWJ20" s="433"/>
      <c r="EWK20" s="433"/>
      <c r="EWL20" s="433"/>
      <c r="EWM20" s="433"/>
      <c r="EWN20" s="433"/>
      <c r="EWO20" s="433"/>
      <c r="EWP20" s="433"/>
      <c r="EWQ20" s="433"/>
      <c r="EWR20" s="433"/>
      <c r="EWS20" s="433"/>
      <c r="EWT20" s="433"/>
      <c r="EWU20" s="433"/>
      <c r="EWV20" s="433"/>
      <c r="EWW20" s="433"/>
      <c r="EWX20" s="433"/>
      <c r="EWY20" s="433"/>
      <c r="EWZ20" s="433"/>
      <c r="EXA20" s="433"/>
      <c r="EXB20" s="433"/>
      <c r="EXC20" s="433"/>
      <c r="EXD20" s="433"/>
      <c r="EXE20" s="433"/>
      <c r="EXF20" s="433"/>
      <c r="EXG20" s="433"/>
      <c r="EXH20" s="433"/>
      <c r="EXI20" s="433"/>
      <c r="EXJ20" s="433"/>
      <c r="EXK20" s="433"/>
      <c r="EXL20" s="433"/>
      <c r="EXM20" s="433"/>
      <c r="EXN20" s="433"/>
      <c r="EXO20" s="433"/>
      <c r="EXP20" s="433"/>
      <c r="EXQ20" s="433"/>
      <c r="EXR20" s="433"/>
      <c r="EXS20" s="433"/>
      <c r="EXT20" s="433"/>
      <c r="EXU20" s="433"/>
      <c r="EXV20" s="433"/>
      <c r="EXW20" s="433"/>
      <c r="EXX20" s="433"/>
      <c r="EXY20" s="433"/>
      <c r="EXZ20" s="433"/>
      <c r="EYA20" s="433"/>
      <c r="EYB20" s="433"/>
      <c r="EYC20" s="433"/>
      <c r="EYD20" s="433"/>
      <c r="EYE20" s="433"/>
      <c r="EYF20" s="433"/>
      <c r="EYG20" s="433"/>
      <c r="EYH20" s="433"/>
      <c r="EYI20" s="433"/>
      <c r="EYJ20" s="433"/>
      <c r="EYK20" s="433"/>
      <c r="EYL20" s="433"/>
      <c r="EYM20" s="433"/>
      <c r="EYN20" s="433"/>
      <c r="EYO20" s="433"/>
      <c r="EYP20" s="433"/>
      <c r="EYQ20" s="433"/>
      <c r="EYR20" s="433"/>
      <c r="EYS20" s="433"/>
      <c r="EYT20" s="433"/>
      <c r="EYU20" s="433"/>
      <c r="EYV20" s="433"/>
      <c r="EYW20" s="433"/>
      <c r="EYX20" s="433"/>
      <c r="EYY20" s="433"/>
      <c r="EYZ20" s="433"/>
      <c r="EZA20" s="433"/>
      <c r="EZB20" s="433"/>
      <c r="EZC20" s="433"/>
      <c r="EZD20" s="433"/>
      <c r="EZE20" s="433"/>
      <c r="EZF20" s="433"/>
      <c r="EZG20" s="433"/>
      <c r="EZH20" s="433"/>
      <c r="EZI20" s="433"/>
      <c r="EZJ20" s="433"/>
      <c r="EZK20" s="433"/>
      <c r="EZL20" s="433"/>
      <c r="EZM20" s="433"/>
      <c r="EZN20" s="433"/>
      <c r="EZO20" s="433"/>
      <c r="EZP20" s="433"/>
      <c r="EZQ20" s="433"/>
      <c r="EZR20" s="433"/>
      <c r="EZS20" s="433"/>
      <c r="EZT20" s="433"/>
      <c r="EZU20" s="433"/>
      <c r="EZV20" s="433"/>
      <c r="EZW20" s="433"/>
      <c r="EZX20" s="433"/>
      <c r="EZY20" s="433"/>
      <c r="EZZ20" s="433"/>
      <c r="FAA20" s="433"/>
      <c r="FAB20" s="433"/>
      <c r="FAC20" s="433"/>
      <c r="FAD20" s="433"/>
      <c r="FAE20" s="433"/>
      <c r="FAF20" s="433"/>
      <c r="FAG20" s="433"/>
      <c r="FAH20" s="433"/>
      <c r="FAI20" s="433"/>
      <c r="FAJ20" s="433"/>
      <c r="FAK20" s="433"/>
      <c r="FAL20" s="433"/>
      <c r="FAM20" s="433"/>
      <c r="FAN20" s="433"/>
      <c r="FAO20" s="433"/>
      <c r="FAP20" s="433"/>
      <c r="FAQ20" s="433"/>
      <c r="FAR20" s="433"/>
      <c r="FAS20" s="433"/>
      <c r="FAT20" s="433"/>
      <c r="FAU20" s="433"/>
      <c r="FAV20" s="433"/>
      <c r="FAW20" s="433"/>
      <c r="FAX20" s="433"/>
      <c r="FAY20" s="433"/>
      <c r="FAZ20" s="433"/>
      <c r="FBA20" s="433"/>
      <c r="FBB20" s="433"/>
      <c r="FBC20" s="433"/>
      <c r="FBD20" s="433"/>
      <c r="FBE20" s="433"/>
      <c r="FBF20" s="433"/>
      <c r="FBG20" s="433"/>
      <c r="FBH20" s="433"/>
      <c r="FBI20" s="433"/>
      <c r="FBJ20" s="433"/>
      <c r="FBK20" s="433"/>
      <c r="FBL20" s="433"/>
      <c r="FBM20" s="433"/>
      <c r="FBN20" s="433"/>
      <c r="FBO20" s="433"/>
      <c r="FBP20" s="433"/>
      <c r="FBQ20" s="433"/>
      <c r="FBR20" s="433"/>
      <c r="FBS20" s="433"/>
      <c r="FBT20" s="433"/>
      <c r="FBU20" s="433"/>
      <c r="FBV20" s="433"/>
      <c r="FBW20" s="433"/>
      <c r="FBX20" s="433"/>
      <c r="FBY20" s="433"/>
      <c r="FBZ20" s="433"/>
      <c r="FCA20" s="433"/>
      <c r="FCB20" s="433"/>
      <c r="FCC20" s="433"/>
      <c r="FCD20" s="433"/>
      <c r="FCE20" s="433"/>
      <c r="FCF20" s="433"/>
      <c r="FCG20" s="433"/>
      <c r="FCH20" s="433"/>
      <c r="FCI20" s="433"/>
      <c r="FCJ20" s="433"/>
      <c r="FCK20" s="433"/>
      <c r="FCL20" s="433"/>
      <c r="FCM20" s="433"/>
      <c r="FCN20" s="433"/>
      <c r="FCO20" s="433"/>
      <c r="FCP20" s="433"/>
      <c r="FCQ20" s="433"/>
      <c r="FCR20" s="433"/>
      <c r="FCS20" s="433"/>
      <c r="FCT20" s="433"/>
      <c r="FCU20" s="433"/>
      <c r="FCV20" s="433"/>
      <c r="FCW20" s="433"/>
      <c r="FCX20" s="433"/>
      <c r="FCY20" s="433"/>
      <c r="FCZ20" s="433"/>
      <c r="FDA20" s="433"/>
      <c r="FDB20" s="433"/>
      <c r="FDC20" s="433"/>
      <c r="FDD20" s="433"/>
      <c r="FDE20" s="433"/>
      <c r="FDF20" s="433"/>
      <c r="FDG20" s="433"/>
      <c r="FDH20" s="433"/>
      <c r="FDI20" s="433"/>
      <c r="FDJ20" s="433"/>
      <c r="FDK20" s="433"/>
      <c r="FDL20" s="433"/>
      <c r="FDM20" s="433"/>
      <c r="FDN20" s="433"/>
      <c r="FDO20" s="433"/>
      <c r="FDP20" s="433"/>
      <c r="FDQ20" s="433"/>
      <c r="FDR20" s="433"/>
      <c r="FDS20" s="433"/>
      <c r="FDT20" s="433"/>
      <c r="FDU20" s="433"/>
      <c r="FDV20" s="433"/>
      <c r="FDW20" s="433"/>
      <c r="FDX20" s="433"/>
      <c r="FDY20" s="433"/>
      <c r="FDZ20" s="433"/>
      <c r="FEA20" s="433"/>
      <c r="FEB20" s="433"/>
      <c r="FEC20" s="433"/>
      <c r="FED20" s="433"/>
      <c r="FEE20" s="433"/>
      <c r="FEF20" s="433"/>
      <c r="FEG20" s="433"/>
      <c r="FEH20" s="433"/>
      <c r="FEI20" s="433"/>
      <c r="FEJ20" s="433"/>
      <c r="FEK20" s="433"/>
      <c r="FEL20" s="433"/>
      <c r="FEM20" s="433"/>
      <c r="FEN20" s="433"/>
      <c r="FEO20" s="433"/>
      <c r="FEP20" s="433"/>
      <c r="FEQ20" s="433"/>
      <c r="FER20" s="433"/>
      <c r="FES20" s="433"/>
      <c r="FET20" s="433"/>
      <c r="FEU20" s="433"/>
      <c r="FEV20" s="433"/>
      <c r="FEW20" s="433"/>
      <c r="FEX20" s="433"/>
      <c r="FEY20" s="433"/>
      <c r="FEZ20" s="433"/>
      <c r="FFA20" s="433"/>
      <c r="FFB20" s="433"/>
      <c r="FFC20" s="433"/>
      <c r="FFD20" s="433"/>
      <c r="FFE20" s="433"/>
      <c r="FFF20" s="433"/>
      <c r="FFG20" s="433"/>
      <c r="FFH20" s="433"/>
      <c r="FFI20" s="433"/>
      <c r="FFJ20" s="433"/>
      <c r="FFK20" s="433"/>
      <c r="FFL20" s="433"/>
      <c r="FFM20" s="433"/>
      <c r="FFN20" s="433"/>
      <c r="FFO20" s="433"/>
      <c r="FFP20" s="433"/>
      <c r="FFQ20" s="433"/>
      <c r="FFR20" s="433"/>
      <c r="FFS20" s="433"/>
      <c r="FFT20" s="433"/>
      <c r="FFU20" s="433"/>
      <c r="FFV20" s="433"/>
      <c r="FFW20" s="433"/>
      <c r="FFX20" s="433"/>
      <c r="FFY20" s="433"/>
      <c r="FFZ20" s="433"/>
      <c r="FGA20" s="433"/>
      <c r="FGB20" s="433"/>
      <c r="FGC20" s="433"/>
      <c r="FGD20" s="433"/>
      <c r="FGE20" s="433"/>
      <c r="FGF20" s="433"/>
      <c r="FGG20" s="433"/>
      <c r="FGH20" s="433"/>
      <c r="FGI20" s="433"/>
      <c r="FGJ20" s="433"/>
      <c r="FGK20" s="433"/>
      <c r="FGL20" s="433"/>
      <c r="FGM20" s="433"/>
      <c r="FGN20" s="433"/>
      <c r="FGO20" s="433"/>
      <c r="FGP20" s="433"/>
      <c r="FGQ20" s="433"/>
      <c r="FGR20" s="433"/>
      <c r="FGS20" s="433"/>
      <c r="FGT20" s="433"/>
      <c r="FGU20" s="433"/>
      <c r="FGV20" s="433"/>
      <c r="FGW20" s="433"/>
      <c r="FGX20" s="433"/>
      <c r="FGY20" s="433"/>
      <c r="FGZ20" s="433"/>
      <c r="FHA20" s="433"/>
      <c r="FHB20" s="433"/>
      <c r="FHC20" s="433"/>
      <c r="FHD20" s="433"/>
      <c r="FHE20" s="433"/>
      <c r="FHF20" s="433"/>
      <c r="FHG20" s="433"/>
      <c r="FHH20" s="433"/>
      <c r="FHI20" s="433"/>
      <c r="FHJ20" s="433"/>
      <c r="FHK20" s="433"/>
      <c r="FHL20" s="433"/>
      <c r="FHM20" s="433"/>
      <c r="FHN20" s="433"/>
      <c r="FHO20" s="433"/>
      <c r="FHP20" s="433"/>
      <c r="FHQ20" s="433"/>
      <c r="FHR20" s="433"/>
      <c r="FHS20" s="433"/>
      <c r="FHT20" s="433"/>
      <c r="FHU20" s="433"/>
      <c r="FHV20" s="433"/>
      <c r="FHW20" s="433"/>
      <c r="FHX20" s="433"/>
      <c r="FHY20" s="433"/>
      <c r="FHZ20" s="433"/>
      <c r="FIA20" s="433"/>
      <c r="FIB20" s="433"/>
      <c r="FIC20" s="433"/>
      <c r="FID20" s="433"/>
      <c r="FIE20" s="433"/>
      <c r="FIF20" s="433"/>
      <c r="FIG20" s="433"/>
      <c r="FIH20" s="433"/>
      <c r="FII20" s="433"/>
      <c r="FIJ20" s="433"/>
      <c r="FIK20" s="433"/>
      <c r="FIL20" s="433"/>
      <c r="FIM20" s="433"/>
      <c r="FIN20" s="433"/>
      <c r="FIO20" s="433"/>
      <c r="FIP20" s="433"/>
      <c r="FIQ20" s="433"/>
      <c r="FIR20" s="433"/>
      <c r="FIS20" s="433"/>
      <c r="FIT20" s="433"/>
      <c r="FIU20" s="433"/>
      <c r="FIV20" s="433"/>
      <c r="FIW20" s="433"/>
      <c r="FIX20" s="433"/>
      <c r="FIY20" s="433"/>
      <c r="FIZ20" s="433"/>
      <c r="FJA20" s="433"/>
      <c r="FJB20" s="433"/>
      <c r="FJC20" s="433"/>
      <c r="FJD20" s="433"/>
      <c r="FJE20" s="433"/>
      <c r="FJF20" s="433"/>
      <c r="FJG20" s="433"/>
      <c r="FJH20" s="433"/>
      <c r="FJI20" s="433"/>
      <c r="FJJ20" s="433"/>
      <c r="FJK20" s="433"/>
      <c r="FJL20" s="433"/>
      <c r="FJM20" s="433"/>
      <c r="FJN20" s="433"/>
      <c r="FJO20" s="433"/>
      <c r="FJP20" s="433"/>
      <c r="FJQ20" s="433"/>
      <c r="FJR20" s="433"/>
      <c r="FJS20" s="433"/>
      <c r="FJT20" s="433"/>
      <c r="FJU20" s="433"/>
      <c r="FJV20" s="433"/>
      <c r="FJW20" s="433"/>
      <c r="FJX20" s="433"/>
      <c r="FJY20" s="433"/>
      <c r="FJZ20" s="433"/>
      <c r="FKA20" s="433"/>
      <c r="FKB20" s="433"/>
      <c r="FKC20" s="433"/>
      <c r="FKD20" s="433"/>
      <c r="FKE20" s="433"/>
      <c r="FKF20" s="433"/>
      <c r="FKG20" s="433"/>
      <c r="FKH20" s="433"/>
      <c r="FKI20" s="433"/>
      <c r="FKJ20" s="433"/>
      <c r="FKK20" s="433"/>
      <c r="FKL20" s="433"/>
      <c r="FKM20" s="433"/>
      <c r="FKN20" s="433"/>
      <c r="FKO20" s="433"/>
      <c r="FKP20" s="433"/>
      <c r="FKQ20" s="433"/>
      <c r="FKR20" s="433"/>
      <c r="FKS20" s="433"/>
      <c r="FKT20" s="433"/>
      <c r="FKU20" s="433"/>
      <c r="FKV20" s="433"/>
      <c r="FKW20" s="433"/>
      <c r="FKX20" s="433"/>
      <c r="FKY20" s="433"/>
      <c r="FKZ20" s="433"/>
      <c r="FLA20" s="433"/>
      <c r="FLB20" s="433"/>
      <c r="FLC20" s="433"/>
      <c r="FLD20" s="433"/>
      <c r="FLE20" s="433"/>
      <c r="FLF20" s="433"/>
      <c r="FLG20" s="433"/>
      <c r="FLH20" s="433"/>
      <c r="FLI20" s="433"/>
      <c r="FLJ20" s="433"/>
      <c r="FLK20" s="433"/>
      <c r="FLL20" s="433"/>
      <c r="FLM20" s="433"/>
      <c r="FLN20" s="433"/>
      <c r="FLO20" s="433"/>
      <c r="FLP20" s="433"/>
      <c r="FLQ20" s="433"/>
      <c r="FLR20" s="433"/>
      <c r="FLS20" s="433"/>
      <c r="FLT20" s="433"/>
      <c r="FLU20" s="433"/>
      <c r="FLV20" s="433"/>
      <c r="FLW20" s="433"/>
      <c r="FLX20" s="433"/>
      <c r="FLY20" s="433"/>
      <c r="FLZ20" s="433"/>
      <c r="FMA20" s="433"/>
      <c r="FMB20" s="433"/>
      <c r="FMC20" s="433"/>
      <c r="FMD20" s="433"/>
      <c r="FME20" s="433"/>
      <c r="FMF20" s="433"/>
      <c r="FMG20" s="433"/>
      <c r="FMH20" s="433"/>
      <c r="FMI20" s="433"/>
      <c r="FMJ20" s="433"/>
      <c r="FMK20" s="433"/>
      <c r="FML20" s="433"/>
      <c r="FMM20" s="433"/>
      <c r="FMN20" s="433"/>
      <c r="FMO20" s="433"/>
      <c r="FMP20" s="433"/>
      <c r="FMQ20" s="433"/>
      <c r="FMR20" s="433"/>
      <c r="FMS20" s="433"/>
      <c r="FMT20" s="433"/>
      <c r="FMU20" s="433"/>
      <c r="FMV20" s="433"/>
      <c r="FMW20" s="433"/>
      <c r="FMX20" s="433"/>
      <c r="FMY20" s="433"/>
      <c r="FMZ20" s="433"/>
      <c r="FNA20" s="433"/>
      <c r="FNB20" s="433"/>
      <c r="FNC20" s="433"/>
      <c r="FND20" s="433"/>
      <c r="FNE20" s="433"/>
      <c r="FNF20" s="433"/>
      <c r="FNG20" s="433"/>
      <c r="FNH20" s="433"/>
      <c r="FNI20" s="433"/>
      <c r="FNJ20" s="433"/>
      <c r="FNK20" s="433"/>
      <c r="FNL20" s="433"/>
      <c r="FNM20" s="433"/>
      <c r="FNN20" s="433"/>
      <c r="FNO20" s="433"/>
      <c r="FNP20" s="433"/>
      <c r="FNQ20" s="433"/>
      <c r="FNR20" s="433"/>
      <c r="FNS20" s="433"/>
      <c r="FNT20" s="433"/>
      <c r="FNU20" s="433"/>
      <c r="FNV20" s="433"/>
      <c r="FNW20" s="433"/>
      <c r="FNX20" s="433"/>
      <c r="FNY20" s="433"/>
      <c r="FNZ20" s="433"/>
      <c r="FOA20" s="433"/>
      <c r="FOB20" s="433"/>
      <c r="FOC20" s="433"/>
      <c r="FOD20" s="433"/>
      <c r="FOE20" s="433"/>
      <c r="FOF20" s="433"/>
      <c r="FOG20" s="433"/>
      <c r="FOH20" s="433"/>
      <c r="FOI20" s="433"/>
      <c r="FOJ20" s="433"/>
      <c r="FOK20" s="433"/>
      <c r="FOL20" s="433"/>
      <c r="FOM20" s="433"/>
      <c r="FON20" s="433"/>
      <c r="FOO20" s="433"/>
      <c r="FOP20" s="433"/>
      <c r="FOQ20" s="433"/>
      <c r="FOR20" s="433"/>
      <c r="FOS20" s="433"/>
      <c r="FOT20" s="433"/>
      <c r="FOU20" s="433"/>
      <c r="FOV20" s="433"/>
      <c r="FOW20" s="433"/>
      <c r="FOX20" s="433"/>
      <c r="FOY20" s="433"/>
      <c r="FOZ20" s="433"/>
      <c r="FPA20" s="433"/>
      <c r="FPB20" s="433"/>
      <c r="FPC20" s="433"/>
      <c r="FPD20" s="433"/>
      <c r="FPE20" s="433"/>
      <c r="FPF20" s="433"/>
      <c r="FPG20" s="433"/>
      <c r="FPH20" s="433"/>
      <c r="FPI20" s="433"/>
      <c r="FPJ20" s="433"/>
      <c r="FPK20" s="433"/>
      <c r="FPL20" s="433"/>
      <c r="FPM20" s="433"/>
      <c r="FPN20" s="433"/>
      <c r="FPO20" s="433"/>
      <c r="FPP20" s="433"/>
      <c r="FPQ20" s="433"/>
      <c r="FPR20" s="433"/>
      <c r="FPS20" s="433"/>
      <c r="FPT20" s="433"/>
      <c r="FPU20" s="433"/>
      <c r="FPV20" s="433"/>
      <c r="FPW20" s="433"/>
      <c r="FPX20" s="433"/>
      <c r="FPY20" s="433"/>
      <c r="FPZ20" s="433"/>
      <c r="FQA20" s="433"/>
      <c r="FQB20" s="433"/>
      <c r="FQC20" s="433"/>
      <c r="FQD20" s="433"/>
      <c r="FQE20" s="433"/>
      <c r="FQF20" s="433"/>
      <c r="FQG20" s="433"/>
      <c r="FQH20" s="433"/>
      <c r="FQI20" s="433"/>
      <c r="FQJ20" s="433"/>
      <c r="FQK20" s="433"/>
      <c r="FQL20" s="433"/>
      <c r="FQM20" s="433"/>
      <c r="FQN20" s="433"/>
      <c r="FQO20" s="433"/>
      <c r="FQP20" s="433"/>
      <c r="FQQ20" s="433"/>
      <c r="FQR20" s="433"/>
      <c r="FQS20" s="433"/>
      <c r="FQT20" s="433"/>
      <c r="FQU20" s="433"/>
      <c r="FQV20" s="433"/>
      <c r="FQW20" s="433"/>
      <c r="FQX20" s="433"/>
      <c r="FQY20" s="433"/>
      <c r="FQZ20" s="433"/>
      <c r="FRA20" s="433"/>
      <c r="FRB20" s="433"/>
      <c r="FRC20" s="433"/>
      <c r="FRD20" s="433"/>
      <c r="FRE20" s="433"/>
      <c r="FRF20" s="433"/>
      <c r="FRG20" s="433"/>
      <c r="FRH20" s="433"/>
      <c r="FRI20" s="433"/>
      <c r="FRJ20" s="433"/>
      <c r="FRK20" s="433"/>
      <c r="FRL20" s="433"/>
      <c r="FRM20" s="433"/>
      <c r="FRN20" s="433"/>
      <c r="FRO20" s="433"/>
      <c r="FRP20" s="433"/>
      <c r="FRQ20" s="433"/>
      <c r="FRR20" s="433"/>
      <c r="FRS20" s="433"/>
      <c r="FRT20" s="433"/>
      <c r="FRU20" s="433"/>
      <c r="FRV20" s="433"/>
      <c r="FRW20" s="433"/>
      <c r="FRX20" s="433"/>
      <c r="FRY20" s="433"/>
      <c r="FRZ20" s="433"/>
      <c r="FSA20" s="433"/>
      <c r="FSB20" s="433"/>
      <c r="FSC20" s="433"/>
      <c r="FSD20" s="433"/>
      <c r="FSE20" s="433"/>
      <c r="FSF20" s="433"/>
      <c r="FSG20" s="433"/>
      <c r="FSH20" s="433"/>
      <c r="FSI20" s="433"/>
      <c r="FSJ20" s="433"/>
      <c r="FSK20" s="433"/>
      <c r="FSL20" s="433"/>
      <c r="FSM20" s="433"/>
      <c r="FSN20" s="433"/>
      <c r="FSO20" s="433"/>
      <c r="FSP20" s="433"/>
      <c r="FSQ20" s="433"/>
      <c r="FSR20" s="433"/>
      <c r="FSS20" s="433"/>
      <c r="FST20" s="433"/>
      <c r="FSU20" s="433"/>
      <c r="FSV20" s="433"/>
      <c r="FSW20" s="433"/>
      <c r="FSX20" s="433"/>
      <c r="FSY20" s="433"/>
      <c r="FSZ20" s="433"/>
      <c r="FTA20" s="433"/>
      <c r="FTB20" s="433"/>
      <c r="FTC20" s="433"/>
      <c r="FTD20" s="433"/>
      <c r="FTE20" s="433"/>
      <c r="FTF20" s="433"/>
      <c r="FTG20" s="433"/>
      <c r="FTH20" s="433"/>
      <c r="FTI20" s="433"/>
      <c r="FTJ20" s="433"/>
      <c r="FTK20" s="433"/>
      <c r="FTL20" s="433"/>
      <c r="FTM20" s="433"/>
      <c r="FTN20" s="433"/>
      <c r="FTO20" s="433"/>
      <c r="FTP20" s="433"/>
      <c r="FTQ20" s="433"/>
      <c r="FTR20" s="433"/>
      <c r="FTS20" s="433"/>
      <c r="FTT20" s="433"/>
      <c r="FTU20" s="433"/>
      <c r="FTV20" s="433"/>
      <c r="FTW20" s="433"/>
      <c r="FTX20" s="433"/>
      <c r="FTY20" s="433"/>
      <c r="FTZ20" s="433"/>
      <c r="FUA20" s="433"/>
      <c r="FUB20" s="433"/>
      <c r="FUC20" s="433"/>
      <c r="FUD20" s="433"/>
      <c r="FUE20" s="433"/>
      <c r="FUF20" s="433"/>
      <c r="FUG20" s="433"/>
      <c r="FUH20" s="433"/>
      <c r="FUI20" s="433"/>
      <c r="FUJ20" s="433"/>
      <c r="FUK20" s="433"/>
      <c r="FUL20" s="433"/>
      <c r="FUM20" s="433"/>
      <c r="FUN20" s="433"/>
      <c r="FUO20" s="433"/>
      <c r="FUP20" s="433"/>
      <c r="FUQ20" s="433"/>
      <c r="FUR20" s="433"/>
      <c r="FUS20" s="433"/>
      <c r="FUT20" s="433"/>
      <c r="FUU20" s="433"/>
      <c r="FUV20" s="433"/>
      <c r="FUW20" s="433"/>
      <c r="FUX20" s="433"/>
      <c r="FUY20" s="433"/>
      <c r="FUZ20" s="433"/>
      <c r="FVA20" s="433"/>
      <c r="FVB20" s="433"/>
      <c r="FVC20" s="433"/>
      <c r="FVD20" s="433"/>
      <c r="FVE20" s="433"/>
      <c r="FVF20" s="433"/>
      <c r="FVG20" s="433"/>
      <c r="FVH20" s="433"/>
      <c r="FVI20" s="433"/>
      <c r="FVJ20" s="433"/>
      <c r="FVK20" s="433"/>
      <c r="FVL20" s="433"/>
      <c r="FVM20" s="433"/>
      <c r="FVN20" s="433"/>
      <c r="FVO20" s="433"/>
      <c r="FVP20" s="433"/>
      <c r="FVQ20" s="433"/>
      <c r="FVR20" s="433"/>
      <c r="FVS20" s="433"/>
      <c r="FVT20" s="433"/>
      <c r="FVU20" s="433"/>
      <c r="FVV20" s="433"/>
      <c r="FVW20" s="433"/>
      <c r="FVX20" s="433"/>
      <c r="FVY20" s="433"/>
      <c r="FVZ20" s="433"/>
      <c r="FWA20" s="433"/>
      <c r="FWB20" s="433"/>
      <c r="FWC20" s="433"/>
      <c r="FWD20" s="433"/>
      <c r="FWE20" s="433"/>
      <c r="FWF20" s="433"/>
      <c r="FWG20" s="433"/>
      <c r="FWH20" s="433"/>
      <c r="FWI20" s="433"/>
      <c r="FWJ20" s="433"/>
      <c r="FWK20" s="433"/>
      <c r="FWL20" s="433"/>
      <c r="FWM20" s="433"/>
      <c r="FWN20" s="433"/>
      <c r="FWO20" s="433"/>
      <c r="FWP20" s="433"/>
      <c r="FWQ20" s="433"/>
      <c r="FWR20" s="433"/>
      <c r="FWS20" s="433"/>
      <c r="FWT20" s="433"/>
      <c r="FWU20" s="433"/>
      <c r="FWV20" s="433"/>
      <c r="FWW20" s="433"/>
      <c r="FWX20" s="433"/>
      <c r="FWY20" s="433"/>
      <c r="FWZ20" s="433"/>
      <c r="FXA20" s="433"/>
      <c r="FXB20" s="433"/>
      <c r="FXC20" s="433"/>
      <c r="FXD20" s="433"/>
      <c r="FXE20" s="433"/>
      <c r="FXF20" s="433"/>
      <c r="FXG20" s="433"/>
      <c r="FXH20" s="433"/>
      <c r="FXI20" s="433"/>
      <c r="FXJ20" s="433"/>
      <c r="FXK20" s="433"/>
      <c r="FXL20" s="433"/>
      <c r="FXM20" s="433"/>
      <c r="FXN20" s="433"/>
      <c r="FXO20" s="433"/>
      <c r="FXP20" s="433"/>
      <c r="FXQ20" s="433"/>
      <c r="FXR20" s="433"/>
      <c r="FXS20" s="433"/>
      <c r="FXT20" s="433"/>
      <c r="FXU20" s="433"/>
      <c r="FXV20" s="433"/>
      <c r="FXW20" s="433"/>
      <c r="FXX20" s="433"/>
      <c r="FXY20" s="433"/>
      <c r="FXZ20" s="433"/>
      <c r="FYA20" s="433"/>
      <c r="FYB20" s="433"/>
      <c r="FYC20" s="433"/>
      <c r="FYD20" s="433"/>
      <c r="FYE20" s="433"/>
      <c r="FYF20" s="433"/>
      <c r="FYG20" s="433"/>
      <c r="FYH20" s="433"/>
      <c r="FYI20" s="433"/>
      <c r="FYJ20" s="433"/>
      <c r="FYK20" s="433"/>
      <c r="FYL20" s="433"/>
      <c r="FYM20" s="433"/>
      <c r="FYN20" s="433"/>
      <c r="FYO20" s="433"/>
      <c r="FYP20" s="433"/>
      <c r="FYQ20" s="433"/>
      <c r="FYR20" s="433"/>
      <c r="FYS20" s="433"/>
      <c r="FYT20" s="433"/>
      <c r="FYU20" s="433"/>
      <c r="FYV20" s="433"/>
      <c r="FYW20" s="433"/>
      <c r="FYX20" s="433"/>
      <c r="FYY20" s="433"/>
      <c r="FYZ20" s="433"/>
      <c r="FZA20" s="433"/>
      <c r="FZB20" s="433"/>
      <c r="FZC20" s="433"/>
      <c r="FZD20" s="433"/>
      <c r="FZE20" s="433"/>
      <c r="FZF20" s="433"/>
      <c r="FZG20" s="433"/>
      <c r="FZH20" s="433"/>
      <c r="FZI20" s="433"/>
      <c r="FZJ20" s="433"/>
      <c r="FZK20" s="433"/>
      <c r="FZL20" s="433"/>
      <c r="FZM20" s="433"/>
      <c r="FZN20" s="433"/>
      <c r="FZO20" s="433"/>
      <c r="FZP20" s="433"/>
      <c r="FZQ20" s="433"/>
      <c r="FZR20" s="433"/>
      <c r="FZS20" s="433"/>
      <c r="FZT20" s="433"/>
      <c r="FZU20" s="433"/>
      <c r="FZV20" s="433"/>
      <c r="FZW20" s="433"/>
      <c r="FZX20" s="433"/>
      <c r="FZY20" s="433"/>
      <c r="FZZ20" s="433"/>
      <c r="GAA20" s="433"/>
      <c r="GAB20" s="433"/>
      <c r="GAC20" s="433"/>
      <c r="GAD20" s="433"/>
      <c r="GAE20" s="433"/>
      <c r="GAF20" s="433"/>
      <c r="GAG20" s="433"/>
      <c r="GAH20" s="433"/>
      <c r="GAI20" s="433"/>
      <c r="GAJ20" s="433"/>
      <c r="GAK20" s="433"/>
      <c r="GAL20" s="433"/>
      <c r="GAM20" s="433"/>
      <c r="GAN20" s="433"/>
      <c r="GAO20" s="433"/>
      <c r="GAP20" s="433"/>
      <c r="GAQ20" s="433"/>
      <c r="GAR20" s="433"/>
      <c r="GAS20" s="433"/>
      <c r="GAT20" s="433"/>
      <c r="GAU20" s="433"/>
      <c r="GAV20" s="433"/>
      <c r="GAW20" s="433"/>
      <c r="GAX20" s="433"/>
      <c r="GAY20" s="433"/>
      <c r="GAZ20" s="433"/>
      <c r="GBA20" s="433"/>
      <c r="GBB20" s="433"/>
      <c r="GBC20" s="433"/>
      <c r="GBD20" s="433"/>
      <c r="GBE20" s="433"/>
      <c r="GBF20" s="433"/>
      <c r="GBG20" s="433"/>
      <c r="GBH20" s="433"/>
      <c r="GBI20" s="433"/>
      <c r="GBJ20" s="433"/>
      <c r="GBK20" s="433"/>
      <c r="GBL20" s="433"/>
      <c r="GBM20" s="433"/>
      <c r="GBN20" s="433"/>
      <c r="GBO20" s="433"/>
      <c r="GBP20" s="433"/>
      <c r="GBQ20" s="433"/>
      <c r="GBR20" s="433"/>
      <c r="GBS20" s="433"/>
      <c r="GBT20" s="433"/>
      <c r="GBU20" s="433"/>
      <c r="GBV20" s="433"/>
      <c r="GBW20" s="433"/>
      <c r="GBX20" s="433"/>
      <c r="GBY20" s="433"/>
      <c r="GBZ20" s="433"/>
      <c r="GCA20" s="433"/>
      <c r="GCB20" s="433"/>
      <c r="GCC20" s="433"/>
      <c r="GCD20" s="433"/>
      <c r="GCE20" s="433"/>
      <c r="GCF20" s="433"/>
      <c r="GCG20" s="433"/>
      <c r="GCH20" s="433"/>
      <c r="GCI20" s="433"/>
      <c r="GCJ20" s="433"/>
      <c r="GCK20" s="433"/>
      <c r="GCL20" s="433"/>
      <c r="GCM20" s="433"/>
      <c r="GCN20" s="433"/>
      <c r="GCO20" s="433"/>
      <c r="GCP20" s="433"/>
      <c r="GCQ20" s="433"/>
      <c r="GCR20" s="433"/>
      <c r="GCS20" s="433"/>
      <c r="GCT20" s="433"/>
      <c r="GCU20" s="433"/>
      <c r="GCV20" s="433"/>
      <c r="GCW20" s="433"/>
      <c r="GCX20" s="433"/>
      <c r="GCY20" s="433"/>
      <c r="GCZ20" s="433"/>
      <c r="GDA20" s="433"/>
      <c r="GDB20" s="433"/>
      <c r="GDC20" s="433"/>
      <c r="GDD20" s="433"/>
      <c r="GDE20" s="433"/>
      <c r="GDF20" s="433"/>
      <c r="GDG20" s="433"/>
      <c r="GDH20" s="433"/>
      <c r="GDI20" s="433"/>
      <c r="GDJ20" s="433"/>
      <c r="GDK20" s="433"/>
      <c r="GDL20" s="433"/>
      <c r="GDM20" s="433"/>
      <c r="GDN20" s="433"/>
      <c r="GDO20" s="433"/>
      <c r="GDP20" s="433"/>
      <c r="GDQ20" s="433"/>
      <c r="GDR20" s="433"/>
      <c r="GDS20" s="433"/>
      <c r="GDT20" s="433"/>
      <c r="GDU20" s="433"/>
      <c r="GDV20" s="433"/>
      <c r="GDW20" s="433"/>
      <c r="GDX20" s="433"/>
      <c r="GDY20" s="433"/>
      <c r="GDZ20" s="433"/>
      <c r="GEA20" s="433"/>
      <c r="GEB20" s="433"/>
      <c r="GEC20" s="433"/>
      <c r="GED20" s="433"/>
      <c r="GEE20" s="433"/>
      <c r="GEF20" s="433"/>
      <c r="GEG20" s="433"/>
      <c r="GEH20" s="433"/>
      <c r="GEI20" s="433"/>
      <c r="GEJ20" s="433"/>
      <c r="GEK20" s="433"/>
      <c r="GEL20" s="433"/>
      <c r="GEM20" s="433"/>
      <c r="GEN20" s="433"/>
      <c r="GEO20" s="433"/>
      <c r="GEP20" s="433"/>
      <c r="GEQ20" s="433"/>
      <c r="GER20" s="433"/>
      <c r="GES20" s="433"/>
      <c r="GET20" s="433"/>
      <c r="GEU20" s="433"/>
      <c r="GEV20" s="433"/>
      <c r="GEW20" s="433"/>
      <c r="GEX20" s="433"/>
      <c r="GEY20" s="433"/>
      <c r="GEZ20" s="433"/>
      <c r="GFA20" s="433"/>
      <c r="GFB20" s="433"/>
      <c r="GFC20" s="433"/>
      <c r="GFD20" s="433"/>
      <c r="GFE20" s="433"/>
      <c r="GFF20" s="433"/>
      <c r="GFG20" s="433"/>
      <c r="GFH20" s="433"/>
      <c r="GFI20" s="433"/>
      <c r="GFJ20" s="433"/>
      <c r="GFK20" s="433"/>
      <c r="GFL20" s="433"/>
      <c r="GFM20" s="433"/>
      <c r="GFN20" s="433"/>
      <c r="GFO20" s="433"/>
      <c r="GFP20" s="433"/>
      <c r="GFQ20" s="433"/>
      <c r="GFR20" s="433"/>
      <c r="GFS20" s="433"/>
      <c r="GFT20" s="433"/>
      <c r="GFU20" s="433"/>
      <c r="GFV20" s="433"/>
      <c r="GFW20" s="433"/>
      <c r="GFX20" s="433"/>
      <c r="GFY20" s="433"/>
      <c r="GFZ20" s="433"/>
      <c r="GGA20" s="433"/>
      <c r="GGB20" s="433"/>
      <c r="GGC20" s="433"/>
      <c r="GGD20" s="433"/>
      <c r="GGE20" s="433"/>
      <c r="GGF20" s="433"/>
      <c r="GGG20" s="433"/>
      <c r="GGH20" s="433"/>
      <c r="GGI20" s="433"/>
      <c r="GGJ20" s="433"/>
      <c r="GGK20" s="433"/>
      <c r="GGL20" s="433"/>
      <c r="GGM20" s="433"/>
      <c r="GGN20" s="433"/>
      <c r="GGO20" s="433"/>
      <c r="GGP20" s="433"/>
      <c r="GGQ20" s="433"/>
      <c r="GGR20" s="433"/>
      <c r="GGS20" s="433"/>
      <c r="GGT20" s="433"/>
      <c r="GGU20" s="433"/>
      <c r="GGV20" s="433"/>
      <c r="GGW20" s="433"/>
      <c r="GGX20" s="433"/>
      <c r="GGY20" s="433"/>
      <c r="GGZ20" s="433"/>
      <c r="GHA20" s="433"/>
      <c r="GHB20" s="433"/>
      <c r="GHC20" s="433"/>
      <c r="GHD20" s="433"/>
      <c r="GHE20" s="433"/>
      <c r="GHF20" s="433"/>
      <c r="GHG20" s="433"/>
      <c r="GHH20" s="433"/>
      <c r="GHI20" s="433"/>
      <c r="GHJ20" s="433"/>
      <c r="GHK20" s="433"/>
      <c r="GHL20" s="433"/>
      <c r="GHM20" s="433"/>
      <c r="GHN20" s="433"/>
      <c r="GHO20" s="433"/>
      <c r="GHP20" s="433"/>
      <c r="GHQ20" s="433"/>
      <c r="GHR20" s="433"/>
      <c r="GHS20" s="433"/>
      <c r="GHT20" s="433"/>
      <c r="GHU20" s="433"/>
      <c r="GHV20" s="433"/>
      <c r="GHW20" s="433"/>
      <c r="GHX20" s="433"/>
      <c r="GHY20" s="433"/>
      <c r="GHZ20" s="433"/>
      <c r="GIA20" s="433"/>
      <c r="GIB20" s="433"/>
      <c r="GIC20" s="433"/>
      <c r="GID20" s="433"/>
      <c r="GIE20" s="433"/>
      <c r="GIF20" s="433"/>
      <c r="GIG20" s="433"/>
      <c r="GIH20" s="433"/>
      <c r="GII20" s="433"/>
      <c r="GIJ20" s="433"/>
      <c r="GIK20" s="433"/>
      <c r="GIL20" s="433"/>
      <c r="GIM20" s="433"/>
      <c r="GIN20" s="433"/>
      <c r="GIO20" s="433"/>
      <c r="GIP20" s="433"/>
      <c r="GIQ20" s="433"/>
      <c r="GIR20" s="433"/>
      <c r="GIS20" s="433"/>
      <c r="GIT20" s="433"/>
      <c r="GIU20" s="433"/>
      <c r="GIV20" s="433"/>
      <c r="GIW20" s="433"/>
      <c r="GIX20" s="433"/>
      <c r="GIY20" s="433"/>
      <c r="GIZ20" s="433"/>
      <c r="GJA20" s="433"/>
      <c r="GJB20" s="433"/>
      <c r="GJC20" s="433"/>
      <c r="GJD20" s="433"/>
      <c r="GJE20" s="433"/>
      <c r="GJF20" s="433"/>
      <c r="GJG20" s="433"/>
      <c r="GJH20" s="433"/>
      <c r="GJI20" s="433"/>
      <c r="GJJ20" s="433"/>
      <c r="GJK20" s="433"/>
      <c r="GJL20" s="433"/>
      <c r="GJM20" s="433"/>
      <c r="GJN20" s="433"/>
      <c r="GJO20" s="433"/>
      <c r="GJP20" s="433"/>
      <c r="GJQ20" s="433"/>
      <c r="GJR20" s="433"/>
      <c r="GJS20" s="433"/>
      <c r="GJT20" s="433"/>
      <c r="GJU20" s="433"/>
      <c r="GJV20" s="433"/>
      <c r="GJW20" s="433"/>
      <c r="GJX20" s="433"/>
      <c r="GJY20" s="433"/>
      <c r="GJZ20" s="433"/>
      <c r="GKA20" s="433"/>
      <c r="GKB20" s="433"/>
      <c r="GKC20" s="433"/>
      <c r="GKD20" s="433"/>
      <c r="GKE20" s="433"/>
      <c r="GKF20" s="433"/>
      <c r="GKG20" s="433"/>
      <c r="GKH20" s="433"/>
      <c r="GKI20" s="433"/>
      <c r="GKJ20" s="433"/>
      <c r="GKK20" s="433"/>
      <c r="GKL20" s="433"/>
      <c r="GKM20" s="433"/>
      <c r="GKN20" s="433"/>
      <c r="GKO20" s="433"/>
      <c r="GKP20" s="433"/>
      <c r="GKQ20" s="433"/>
      <c r="GKR20" s="433"/>
      <c r="GKS20" s="433"/>
      <c r="GKT20" s="433"/>
      <c r="GKU20" s="433"/>
      <c r="GKV20" s="433"/>
      <c r="GKW20" s="433"/>
      <c r="GKX20" s="433"/>
      <c r="GKY20" s="433"/>
      <c r="GKZ20" s="433"/>
      <c r="GLA20" s="433"/>
      <c r="GLB20" s="433"/>
      <c r="GLC20" s="433"/>
      <c r="GLD20" s="433"/>
      <c r="GLE20" s="433"/>
      <c r="GLF20" s="433"/>
      <c r="GLG20" s="433"/>
      <c r="GLH20" s="433"/>
      <c r="GLI20" s="433"/>
      <c r="GLJ20" s="433"/>
      <c r="GLK20" s="433"/>
      <c r="GLL20" s="433"/>
      <c r="GLM20" s="433"/>
      <c r="GLN20" s="433"/>
      <c r="GLO20" s="433"/>
      <c r="GLP20" s="433"/>
      <c r="GLQ20" s="433"/>
      <c r="GLR20" s="433"/>
      <c r="GLS20" s="433"/>
      <c r="GLT20" s="433"/>
      <c r="GLU20" s="433"/>
      <c r="GLV20" s="433"/>
      <c r="GLW20" s="433"/>
      <c r="GLX20" s="433"/>
      <c r="GLY20" s="433"/>
      <c r="GLZ20" s="433"/>
      <c r="GMA20" s="433"/>
      <c r="GMB20" s="433"/>
      <c r="GMC20" s="433"/>
      <c r="GMD20" s="433"/>
      <c r="GME20" s="433"/>
      <c r="GMF20" s="433"/>
      <c r="GMG20" s="433"/>
      <c r="GMH20" s="433"/>
      <c r="GMI20" s="433"/>
      <c r="GMJ20" s="433"/>
      <c r="GMK20" s="433"/>
      <c r="GML20" s="433"/>
      <c r="GMM20" s="433"/>
      <c r="GMN20" s="433"/>
      <c r="GMO20" s="433"/>
      <c r="GMP20" s="433"/>
      <c r="GMQ20" s="433"/>
      <c r="GMR20" s="433"/>
      <c r="GMS20" s="433"/>
      <c r="GMT20" s="433"/>
      <c r="GMU20" s="433"/>
      <c r="GMV20" s="433"/>
      <c r="GMW20" s="433"/>
      <c r="GMX20" s="433"/>
      <c r="GMY20" s="433"/>
      <c r="GMZ20" s="433"/>
      <c r="GNA20" s="433"/>
      <c r="GNB20" s="433"/>
      <c r="GNC20" s="433"/>
      <c r="GND20" s="433"/>
      <c r="GNE20" s="433"/>
      <c r="GNF20" s="433"/>
      <c r="GNG20" s="433"/>
      <c r="GNH20" s="433"/>
      <c r="GNI20" s="433"/>
      <c r="GNJ20" s="433"/>
      <c r="GNK20" s="433"/>
      <c r="GNL20" s="433"/>
      <c r="GNM20" s="433"/>
      <c r="GNN20" s="433"/>
      <c r="GNO20" s="433"/>
      <c r="GNP20" s="433"/>
      <c r="GNQ20" s="433"/>
      <c r="GNR20" s="433"/>
      <c r="GNS20" s="433"/>
      <c r="GNT20" s="433"/>
      <c r="GNU20" s="433"/>
      <c r="GNV20" s="433"/>
      <c r="GNW20" s="433"/>
      <c r="GNX20" s="433"/>
      <c r="GNY20" s="433"/>
      <c r="GNZ20" s="433"/>
      <c r="GOA20" s="433"/>
      <c r="GOB20" s="433"/>
      <c r="GOC20" s="433"/>
      <c r="GOD20" s="433"/>
      <c r="GOE20" s="433"/>
      <c r="GOF20" s="433"/>
      <c r="GOG20" s="433"/>
      <c r="GOH20" s="433"/>
      <c r="GOI20" s="433"/>
      <c r="GOJ20" s="433"/>
      <c r="GOK20" s="433"/>
      <c r="GOL20" s="433"/>
      <c r="GOM20" s="433"/>
      <c r="GON20" s="433"/>
      <c r="GOO20" s="433"/>
      <c r="GOP20" s="433"/>
      <c r="GOQ20" s="433"/>
      <c r="GOR20" s="433"/>
      <c r="GOS20" s="433"/>
      <c r="GOT20" s="433"/>
      <c r="GOU20" s="433"/>
      <c r="GOV20" s="433"/>
      <c r="GOW20" s="433"/>
      <c r="GOX20" s="433"/>
      <c r="GOY20" s="433"/>
      <c r="GOZ20" s="433"/>
      <c r="GPA20" s="433"/>
      <c r="GPB20" s="433"/>
      <c r="GPC20" s="433"/>
      <c r="GPD20" s="433"/>
      <c r="GPE20" s="433"/>
      <c r="GPF20" s="433"/>
      <c r="GPG20" s="433"/>
      <c r="GPH20" s="433"/>
      <c r="GPI20" s="433"/>
      <c r="GPJ20" s="433"/>
      <c r="GPK20" s="433"/>
      <c r="GPL20" s="433"/>
      <c r="GPM20" s="433"/>
      <c r="GPN20" s="433"/>
      <c r="GPO20" s="433"/>
      <c r="GPP20" s="433"/>
      <c r="GPQ20" s="433"/>
      <c r="GPR20" s="433"/>
      <c r="GPS20" s="433"/>
      <c r="GPT20" s="433"/>
      <c r="GPU20" s="433"/>
      <c r="GPV20" s="433"/>
      <c r="GPW20" s="433"/>
      <c r="GPX20" s="433"/>
      <c r="GPY20" s="433"/>
      <c r="GPZ20" s="433"/>
      <c r="GQA20" s="433"/>
      <c r="GQB20" s="433"/>
      <c r="GQC20" s="433"/>
      <c r="GQD20" s="433"/>
      <c r="GQE20" s="433"/>
      <c r="GQF20" s="433"/>
      <c r="GQG20" s="433"/>
      <c r="GQH20" s="433"/>
      <c r="GQI20" s="433"/>
      <c r="GQJ20" s="433"/>
      <c r="GQK20" s="433"/>
      <c r="GQL20" s="433"/>
      <c r="GQM20" s="433"/>
      <c r="GQN20" s="433"/>
      <c r="GQO20" s="433"/>
      <c r="GQP20" s="433"/>
      <c r="GQQ20" s="433"/>
      <c r="GQR20" s="433"/>
      <c r="GQS20" s="433"/>
      <c r="GQT20" s="433"/>
      <c r="GQU20" s="433"/>
      <c r="GQV20" s="433"/>
      <c r="GQW20" s="433"/>
      <c r="GQX20" s="433"/>
      <c r="GQY20" s="433"/>
      <c r="GQZ20" s="433"/>
      <c r="GRA20" s="433"/>
      <c r="GRB20" s="433"/>
      <c r="GRC20" s="433"/>
      <c r="GRD20" s="433"/>
      <c r="GRE20" s="433"/>
      <c r="GRF20" s="433"/>
      <c r="GRG20" s="433"/>
      <c r="GRH20" s="433"/>
      <c r="GRI20" s="433"/>
      <c r="GRJ20" s="433"/>
      <c r="GRK20" s="433"/>
      <c r="GRL20" s="433"/>
      <c r="GRM20" s="433"/>
      <c r="GRN20" s="433"/>
      <c r="GRO20" s="433"/>
      <c r="GRP20" s="433"/>
      <c r="GRQ20" s="433"/>
      <c r="GRR20" s="433"/>
      <c r="GRS20" s="433"/>
      <c r="GRT20" s="433"/>
      <c r="GRU20" s="433"/>
      <c r="GRV20" s="433"/>
      <c r="GRW20" s="433"/>
      <c r="GRX20" s="433"/>
      <c r="GRY20" s="433"/>
      <c r="GRZ20" s="433"/>
      <c r="GSA20" s="433"/>
      <c r="GSB20" s="433"/>
      <c r="GSC20" s="433"/>
      <c r="GSD20" s="433"/>
      <c r="GSE20" s="433"/>
      <c r="GSF20" s="433"/>
      <c r="GSG20" s="433"/>
      <c r="GSH20" s="433"/>
      <c r="GSI20" s="433"/>
      <c r="GSJ20" s="433"/>
      <c r="GSK20" s="433"/>
      <c r="GSL20" s="433"/>
      <c r="GSM20" s="433"/>
      <c r="GSN20" s="433"/>
      <c r="GSO20" s="433"/>
      <c r="GSP20" s="433"/>
      <c r="GSQ20" s="433"/>
      <c r="GSR20" s="433"/>
      <c r="GSS20" s="433"/>
      <c r="GST20" s="433"/>
      <c r="GSU20" s="433"/>
      <c r="GSV20" s="433"/>
      <c r="GSW20" s="433"/>
      <c r="GSX20" s="433"/>
      <c r="GSY20" s="433"/>
      <c r="GSZ20" s="433"/>
      <c r="GTA20" s="433"/>
      <c r="GTB20" s="433"/>
      <c r="GTC20" s="433"/>
      <c r="GTD20" s="433"/>
      <c r="GTE20" s="433"/>
      <c r="GTF20" s="433"/>
      <c r="GTG20" s="433"/>
      <c r="GTH20" s="433"/>
      <c r="GTI20" s="433"/>
      <c r="GTJ20" s="433"/>
      <c r="GTK20" s="433"/>
      <c r="GTL20" s="433"/>
      <c r="GTM20" s="433"/>
      <c r="GTN20" s="433"/>
      <c r="GTO20" s="433"/>
      <c r="GTP20" s="433"/>
      <c r="GTQ20" s="433"/>
      <c r="GTR20" s="433"/>
      <c r="GTS20" s="433"/>
      <c r="GTT20" s="433"/>
      <c r="GTU20" s="433"/>
      <c r="GTV20" s="433"/>
      <c r="GTW20" s="433"/>
      <c r="GTX20" s="433"/>
      <c r="GTY20" s="433"/>
      <c r="GTZ20" s="433"/>
      <c r="GUA20" s="433"/>
      <c r="GUB20" s="433"/>
      <c r="GUC20" s="433"/>
      <c r="GUD20" s="433"/>
      <c r="GUE20" s="433"/>
      <c r="GUF20" s="433"/>
      <c r="GUG20" s="433"/>
      <c r="GUH20" s="433"/>
      <c r="GUI20" s="433"/>
      <c r="GUJ20" s="433"/>
      <c r="GUK20" s="433"/>
      <c r="GUL20" s="433"/>
      <c r="GUM20" s="433"/>
      <c r="GUN20" s="433"/>
      <c r="GUO20" s="433"/>
      <c r="GUP20" s="433"/>
      <c r="GUQ20" s="433"/>
      <c r="GUR20" s="433"/>
      <c r="GUS20" s="433"/>
      <c r="GUT20" s="433"/>
      <c r="GUU20" s="433"/>
      <c r="GUV20" s="433"/>
      <c r="GUW20" s="433"/>
      <c r="GUX20" s="433"/>
      <c r="GUY20" s="433"/>
      <c r="GUZ20" s="433"/>
      <c r="GVA20" s="433"/>
      <c r="GVB20" s="433"/>
      <c r="GVC20" s="433"/>
      <c r="GVD20" s="433"/>
      <c r="GVE20" s="433"/>
      <c r="GVF20" s="433"/>
      <c r="GVG20" s="433"/>
      <c r="GVH20" s="433"/>
      <c r="GVI20" s="433"/>
      <c r="GVJ20" s="433"/>
      <c r="GVK20" s="433"/>
      <c r="GVL20" s="433"/>
      <c r="GVM20" s="433"/>
      <c r="GVN20" s="433"/>
      <c r="GVO20" s="433"/>
      <c r="GVP20" s="433"/>
      <c r="GVQ20" s="433"/>
      <c r="GVR20" s="433"/>
      <c r="GVS20" s="433"/>
      <c r="GVT20" s="433"/>
      <c r="GVU20" s="433"/>
      <c r="GVV20" s="433"/>
      <c r="GVW20" s="433"/>
      <c r="GVX20" s="433"/>
      <c r="GVY20" s="433"/>
      <c r="GVZ20" s="433"/>
      <c r="GWA20" s="433"/>
      <c r="GWB20" s="433"/>
      <c r="GWC20" s="433"/>
      <c r="GWD20" s="433"/>
      <c r="GWE20" s="433"/>
      <c r="GWF20" s="433"/>
      <c r="GWG20" s="433"/>
      <c r="GWH20" s="433"/>
      <c r="GWI20" s="433"/>
      <c r="GWJ20" s="433"/>
      <c r="GWK20" s="433"/>
      <c r="GWL20" s="433"/>
      <c r="GWM20" s="433"/>
      <c r="GWN20" s="433"/>
      <c r="GWO20" s="433"/>
      <c r="GWP20" s="433"/>
      <c r="GWQ20" s="433"/>
      <c r="GWR20" s="433"/>
      <c r="GWS20" s="433"/>
      <c r="GWT20" s="433"/>
      <c r="GWU20" s="433"/>
      <c r="GWV20" s="433"/>
      <c r="GWW20" s="433"/>
      <c r="GWX20" s="433"/>
      <c r="GWY20" s="433"/>
      <c r="GWZ20" s="433"/>
      <c r="GXA20" s="433"/>
      <c r="GXB20" s="433"/>
      <c r="GXC20" s="433"/>
      <c r="GXD20" s="433"/>
      <c r="GXE20" s="433"/>
      <c r="GXF20" s="433"/>
      <c r="GXG20" s="433"/>
      <c r="GXH20" s="433"/>
      <c r="GXI20" s="433"/>
      <c r="GXJ20" s="433"/>
      <c r="GXK20" s="433"/>
      <c r="GXL20" s="433"/>
      <c r="GXM20" s="433"/>
      <c r="GXN20" s="433"/>
      <c r="GXO20" s="433"/>
      <c r="GXP20" s="433"/>
      <c r="GXQ20" s="433"/>
      <c r="GXR20" s="433"/>
      <c r="GXS20" s="433"/>
      <c r="GXT20" s="433"/>
      <c r="GXU20" s="433"/>
      <c r="GXV20" s="433"/>
      <c r="GXW20" s="433"/>
      <c r="GXX20" s="433"/>
      <c r="GXY20" s="433"/>
      <c r="GXZ20" s="433"/>
      <c r="GYA20" s="433"/>
      <c r="GYB20" s="433"/>
      <c r="GYC20" s="433"/>
      <c r="GYD20" s="433"/>
      <c r="GYE20" s="433"/>
      <c r="GYF20" s="433"/>
      <c r="GYG20" s="433"/>
      <c r="GYH20" s="433"/>
      <c r="GYI20" s="433"/>
      <c r="GYJ20" s="433"/>
      <c r="GYK20" s="433"/>
      <c r="GYL20" s="433"/>
      <c r="GYM20" s="433"/>
      <c r="GYN20" s="433"/>
      <c r="GYO20" s="433"/>
      <c r="GYP20" s="433"/>
      <c r="GYQ20" s="433"/>
      <c r="GYR20" s="433"/>
      <c r="GYS20" s="433"/>
      <c r="GYT20" s="433"/>
      <c r="GYU20" s="433"/>
      <c r="GYV20" s="433"/>
      <c r="GYW20" s="433"/>
      <c r="GYX20" s="433"/>
      <c r="GYY20" s="433"/>
      <c r="GYZ20" s="433"/>
      <c r="GZA20" s="433"/>
      <c r="GZB20" s="433"/>
      <c r="GZC20" s="433"/>
      <c r="GZD20" s="433"/>
      <c r="GZE20" s="433"/>
      <c r="GZF20" s="433"/>
      <c r="GZG20" s="433"/>
      <c r="GZH20" s="433"/>
      <c r="GZI20" s="433"/>
      <c r="GZJ20" s="433"/>
      <c r="GZK20" s="433"/>
      <c r="GZL20" s="433"/>
      <c r="GZM20" s="433"/>
      <c r="GZN20" s="433"/>
      <c r="GZO20" s="433"/>
      <c r="GZP20" s="433"/>
      <c r="GZQ20" s="433"/>
      <c r="GZR20" s="433"/>
      <c r="GZS20" s="433"/>
      <c r="GZT20" s="433"/>
      <c r="GZU20" s="433"/>
      <c r="GZV20" s="433"/>
      <c r="GZW20" s="433"/>
      <c r="GZX20" s="433"/>
      <c r="GZY20" s="433"/>
      <c r="GZZ20" s="433"/>
      <c r="HAA20" s="433"/>
      <c r="HAB20" s="433"/>
      <c r="HAC20" s="433"/>
      <c r="HAD20" s="433"/>
      <c r="HAE20" s="433"/>
      <c r="HAF20" s="433"/>
      <c r="HAG20" s="433"/>
      <c r="HAH20" s="433"/>
      <c r="HAI20" s="433"/>
      <c r="HAJ20" s="433"/>
      <c r="HAK20" s="433"/>
      <c r="HAL20" s="433"/>
      <c r="HAM20" s="433"/>
      <c r="HAN20" s="433"/>
      <c r="HAO20" s="433"/>
      <c r="HAP20" s="433"/>
      <c r="HAQ20" s="433"/>
      <c r="HAR20" s="433"/>
      <c r="HAS20" s="433"/>
      <c r="HAT20" s="433"/>
      <c r="HAU20" s="433"/>
      <c r="HAV20" s="433"/>
      <c r="HAW20" s="433"/>
      <c r="HAX20" s="433"/>
      <c r="HAY20" s="433"/>
      <c r="HAZ20" s="433"/>
      <c r="HBA20" s="433"/>
      <c r="HBB20" s="433"/>
      <c r="HBC20" s="433"/>
      <c r="HBD20" s="433"/>
      <c r="HBE20" s="433"/>
      <c r="HBF20" s="433"/>
      <c r="HBG20" s="433"/>
      <c r="HBH20" s="433"/>
      <c r="HBI20" s="433"/>
      <c r="HBJ20" s="433"/>
      <c r="HBK20" s="433"/>
      <c r="HBL20" s="433"/>
      <c r="HBM20" s="433"/>
      <c r="HBN20" s="433"/>
      <c r="HBO20" s="433"/>
      <c r="HBP20" s="433"/>
      <c r="HBQ20" s="433"/>
      <c r="HBR20" s="433"/>
      <c r="HBS20" s="433"/>
      <c r="HBT20" s="433"/>
      <c r="HBU20" s="433"/>
      <c r="HBV20" s="433"/>
      <c r="HBW20" s="433"/>
      <c r="HBX20" s="433"/>
      <c r="HBY20" s="433"/>
      <c r="HBZ20" s="433"/>
      <c r="HCA20" s="433"/>
      <c r="HCB20" s="433"/>
      <c r="HCC20" s="433"/>
      <c r="HCD20" s="433"/>
      <c r="HCE20" s="433"/>
      <c r="HCF20" s="433"/>
      <c r="HCG20" s="433"/>
      <c r="HCH20" s="433"/>
      <c r="HCI20" s="433"/>
      <c r="HCJ20" s="433"/>
      <c r="HCK20" s="433"/>
      <c r="HCL20" s="433"/>
      <c r="HCM20" s="433"/>
      <c r="HCN20" s="433"/>
      <c r="HCO20" s="433"/>
      <c r="HCP20" s="433"/>
      <c r="HCQ20" s="433"/>
      <c r="HCR20" s="433"/>
      <c r="HCS20" s="433"/>
      <c r="HCT20" s="433"/>
      <c r="HCU20" s="433"/>
      <c r="HCV20" s="433"/>
      <c r="HCW20" s="433"/>
      <c r="HCX20" s="433"/>
      <c r="HCY20" s="433"/>
      <c r="HCZ20" s="433"/>
      <c r="HDA20" s="433"/>
      <c r="HDB20" s="433"/>
      <c r="HDC20" s="433"/>
      <c r="HDD20" s="433"/>
      <c r="HDE20" s="433"/>
      <c r="HDF20" s="433"/>
      <c r="HDG20" s="433"/>
      <c r="HDH20" s="433"/>
      <c r="HDI20" s="433"/>
      <c r="HDJ20" s="433"/>
      <c r="HDK20" s="433"/>
      <c r="HDL20" s="433"/>
      <c r="HDM20" s="433"/>
      <c r="HDN20" s="433"/>
      <c r="HDO20" s="433"/>
      <c r="HDP20" s="433"/>
      <c r="HDQ20" s="433"/>
      <c r="HDR20" s="433"/>
      <c r="HDS20" s="433"/>
      <c r="HDT20" s="433"/>
      <c r="HDU20" s="433"/>
      <c r="HDV20" s="433"/>
      <c r="HDW20" s="433"/>
      <c r="HDX20" s="433"/>
      <c r="HDY20" s="433"/>
      <c r="HDZ20" s="433"/>
      <c r="HEA20" s="433"/>
      <c r="HEB20" s="433"/>
      <c r="HEC20" s="433"/>
      <c r="HED20" s="433"/>
      <c r="HEE20" s="433"/>
      <c r="HEF20" s="433"/>
      <c r="HEG20" s="433"/>
      <c r="HEH20" s="433"/>
      <c r="HEI20" s="433"/>
      <c r="HEJ20" s="433"/>
      <c r="HEK20" s="433"/>
      <c r="HEL20" s="433"/>
      <c r="HEM20" s="433"/>
      <c r="HEN20" s="433"/>
      <c r="HEO20" s="433"/>
      <c r="HEP20" s="433"/>
      <c r="HEQ20" s="433"/>
      <c r="HER20" s="433"/>
      <c r="HES20" s="433"/>
      <c r="HET20" s="433"/>
      <c r="HEU20" s="433"/>
      <c r="HEV20" s="433"/>
      <c r="HEW20" s="433"/>
      <c r="HEX20" s="433"/>
      <c r="HEY20" s="433"/>
      <c r="HEZ20" s="433"/>
      <c r="HFA20" s="433"/>
      <c r="HFB20" s="433"/>
      <c r="HFC20" s="433"/>
      <c r="HFD20" s="433"/>
      <c r="HFE20" s="433"/>
      <c r="HFF20" s="433"/>
      <c r="HFG20" s="433"/>
      <c r="HFH20" s="433"/>
      <c r="HFI20" s="433"/>
      <c r="HFJ20" s="433"/>
      <c r="HFK20" s="433"/>
      <c r="HFL20" s="433"/>
      <c r="HFM20" s="433"/>
      <c r="HFN20" s="433"/>
      <c r="HFO20" s="433"/>
      <c r="HFP20" s="433"/>
      <c r="HFQ20" s="433"/>
      <c r="HFR20" s="433"/>
      <c r="HFS20" s="433"/>
      <c r="HFT20" s="433"/>
      <c r="HFU20" s="433"/>
      <c r="HFV20" s="433"/>
      <c r="HFW20" s="433"/>
      <c r="HFX20" s="433"/>
      <c r="HFY20" s="433"/>
      <c r="HFZ20" s="433"/>
      <c r="HGA20" s="433"/>
      <c r="HGB20" s="433"/>
      <c r="HGC20" s="433"/>
      <c r="HGD20" s="433"/>
      <c r="HGE20" s="433"/>
      <c r="HGF20" s="433"/>
      <c r="HGG20" s="433"/>
      <c r="HGH20" s="433"/>
      <c r="HGI20" s="433"/>
      <c r="HGJ20" s="433"/>
      <c r="HGK20" s="433"/>
      <c r="HGL20" s="433"/>
      <c r="HGM20" s="433"/>
      <c r="HGN20" s="433"/>
      <c r="HGO20" s="433"/>
      <c r="HGP20" s="433"/>
      <c r="HGQ20" s="433"/>
      <c r="HGR20" s="433"/>
      <c r="HGS20" s="433"/>
      <c r="HGT20" s="433"/>
      <c r="HGU20" s="433"/>
      <c r="HGV20" s="433"/>
      <c r="HGW20" s="433"/>
      <c r="HGX20" s="433"/>
      <c r="HGY20" s="433"/>
      <c r="HGZ20" s="433"/>
      <c r="HHA20" s="433"/>
      <c r="HHB20" s="433"/>
      <c r="HHC20" s="433"/>
      <c r="HHD20" s="433"/>
      <c r="HHE20" s="433"/>
      <c r="HHF20" s="433"/>
      <c r="HHG20" s="433"/>
      <c r="HHH20" s="433"/>
      <c r="HHI20" s="433"/>
      <c r="HHJ20" s="433"/>
      <c r="HHK20" s="433"/>
      <c r="HHL20" s="433"/>
      <c r="HHM20" s="433"/>
      <c r="HHN20" s="433"/>
      <c r="HHO20" s="433"/>
      <c r="HHP20" s="433"/>
      <c r="HHQ20" s="433"/>
      <c r="HHR20" s="433"/>
      <c r="HHS20" s="433"/>
      <c r="HHT20" s="433"/>
      <c r="HHU20" s="433"/>
      <c r="HHV20" s="433"/>
      <c r="HHW20" s="433"/>
      <c r="HHX20" s="433"/>
      <c r="HHY20" s="433"/>
      <c r="HHZ20" s="433"/>
      <c r="HIA20" s="433"/>
      <c r="HIB20" s="433"/>
      <c r="HIC20" s="433"/>
      <c r="HID20" s="433"/>
      <c r="HIE20" s="433"/>
      <c r="HIF20" s="433"/>
      <c r="HIG20" s="433"/>
      <c r="HIH20" s="433"/>
      <c r="HII20" s="433"/>
      <c r="HIJ20" s="433"/>
      <c r="HIK20" s="433"/>
      <c r="HIL20" s="433"/>
      <c r="HIM20" s="433"/>
      <c r="HIN20" s="433"/>
      <c r="HIO20" s="433"/>
      <c r="HIP20" s="433"/>
      <c r="HIQ20" s="433"/>
      <c r="HIR20" s="433"/>
      <c r="HIS20" s="433"/>
      <c r="HIT20" s="433"/>
      <c r="HIU20" s="433"/>
      <c r="HIV20" s="433"/>
      <c r="HIW20" s="433"/>
      <c r="HIX20" s="433"/>
      <c r="HIY20" s="433"/>
      <c r="HIZ20" s="433"/>
      <c r="HJA20" s="433"/>
      <c r="HJB20" s="433"/>
      <c r="HJC20" s="433"/>
      <c r="HJD20" s="433"/>
      <c r="HJE20" s="433"/>
      <c r="HJF20" s="433"/>
      <c r="HJG20" s="433"/>
      <c r="HJH20" s="433"/>
      <c r="HJI20" s="433"/>
      <c r="HJJ20" s="433"/>
      <c r="HJK20" s="433"/>
      <c r="HJL20" s="433"/>
      <c r="HJM20" s="433"/>
      <c r="HJN20" s="433"/>
      <c r="HJO20" s="433"/>
      <c r="HJP20" s="433"/>
      <c r="HJQ20" s="433"/>
      <c r="HJR20" s="433"/>
      <c r="HJS20" s="433"/>
      <c r="HJT20" s="433"/>
      <c r="HJU20" s="433"/>
      <c r="HJV20" s="433"/>
      <c r="HJW20" s="433"/>
      <c r="HJX20" s="433"/>
      <c r="HJY20" s="433"/>
      <c r="HJZ20" s="433"/>
      <c r="HKA20" s="433"/>
      <c r="HKB20" s="433"/>
      <c r="HKC20" s="433"/>
      <c r="HKD20" s="433"/>
      <c r="HKE20" s="433"/>
      <c r="HKF20" s="433"/>
      <c r="HKG20" s="433"/>
      <c r="HKH20" s="433"/>
      <c r="HKI20" s="433"/>
      <c r="HKJ20" s="433"/>
      <c r="HKK20" s="433"/>
      <c r="HKL20" s="433"/>
      <c r="HKM20" s="433"/>
      <c r="HKN20" s="433"/>
      <c r="HKO20" s="433"/>
      <c r="HKP20" s="433"/>
      <c r="HKQ20" s="433"/>
      <c r="HKR20" s="433"/>
      <c r="HKS20" s="433"/>
      <c r="HKT20" s="433"/>
      <c r="HKU20" s="433"/>
      <c r="HKV20" s="433"/>
      <c r="HKW20" s="433"/>
      <c r="HKX20" s="433"/>
      <c r="HKY20" s="433"/>
      <c r="HKZ20" s="433"/>
      <c r="HLA20" s="433"/>
      <c r="HLB20" s="433"/>
      <c r="HLC20" s="433"/>
      <c r="HLD20" s="433"/>
      <c r="HLE20" s="433"/>
      <c r="HLF20" s="433"/>
      <c r="HLG20" s="433"/>
      <c r="HLH20" s="433"/>
      <c r="HLI20" s="433"/>
      <c r="HLJ20" s="433"/>
      <c r="HLK20" s="433"/>
      <c r="HLL20" s="433"/>
      <c r="HLM20" s="433"/>
      <c r="HLN20" s="433"/>
      <c r="HLO20" s="433"/>
      <c r="HLP20" s="433"/>
      <c r="HLQ20" s="433"/>
      <c r="HLR20" s="433"/>
      <c r="HLS20" s="433"/>
      <c r="HLT20" s="433"/>
      <c r="HLU20" s="433"/>
      <c r="HLV20" s="433"/>
      <c r="HLW20" s="433"/>
      <c r="HLX20" s="433"/>
      <c r="HLY20" s="433"/>
      <c r="HLZ20" s="433"/>
      <c r="HMA20" s="433"/>
      <c r="HMB20" s="433"/>
      <c r="HMC20" s="433"/>
      <c r="HMD20" s="433"/>
      <c r="HME20" s="433"/>
      <c r="HMF20" s="433"/>
      <c r="HMG20" s="433"/>
      <c r="HMH20" s="433"/>
      <c r="HMI20" s="433"/>
      <c r="HMJ20" s="433"/>
      <c r="HMK20" s="433"/>
      <c r="HML20" s="433"/>
      <c r="HMM20" s="433"/>
      <c r="HMN20" s="433"/>
      <c r="HMO20" s="433"/>
      <c r="HMP20" s="433"/>
      <c r="HMQ20" s="433"/>
      <c r="HMR20" s="433"/>
      <c r="HMS20" s="433"/>
      <c r="HMT20" s="433"/>
      <c r="HMU20" s="433"/>
      <c r="HMV20" s="433"/>
      <c r="HMW20" s="433"/>
      <c r="HMX20" s="433"/>
      <c r="HMY20" s="433"/>
      <c r="HMZ20" s="433"/>
      <c r="HNA20" s="433"/>
      <c r="HNB20" s="433"/>
      <c r="HNC20" s="433"/>
      <c r="HND20" s="433"/>
      <c r="HNE20" s="433"/>
      <c r="HNF20" s="433"/>
      <c r="HNG20" s="433"/>
      <c r="HNH20" s="433"/>
      <c r="HNI20" s="433"/>
      <c r="HNJ20" s="433"/>
      <c r="HNK20" s="433"/>
      <c r="HNL20" s="433"/>
      <c r="HNM20" s="433"/>
      <c r="HNN20" s="433"/>
      <c r="HNO20" s="433"/>
      <c r="HNP20" s="433"/>
      <c r="HNQ20" s="433"/>
      <c r="HNR20" s="433"/>
      <c r="HNS20" s="433"/>
      <c r="HNT20" s="433"/>
      <c r="HNU20" s="433"/>
      <c r="HNV20" s="433"/>
      <c r="HNW20" s="433"/>
      <c r="HNX20" s="433"/>
      <c r="HNY20" s="433"/>
      <c r="HNZ20" s="433"/>
      <c r="HOA20" s="433"/>
      <c r="HOB20" s="433"/>
      <c r="HOC20" s="433"/>
      <c r="HOD20" s="433"/>
      <c r="HOE20" s="433"/>
      <c r="HOF20" s="433"/>
      <c r="HOG20" s="433"/>
      <c r="HOH20" s="433"/>
      <c r="HOI20" s="433"/>
      <c r="HOJ20" s="433"/>
      <c r="HOK20" s="433"/>
      <c r="HOL20" s="433"/>
      <c r="HOM20" s="433"/>
      <c r="HON20" s="433"/>
      <c r="HOO20" s="433"/>
      <c r="HOP20" s="433"/>
      <c r="HOQ20" s="433"/>
      <c r="HOR20" s="433"/>
      <c r="HOS20" s="433"/>
      <c r="HOT20" s="433"/>
      <c r="HOU20" s="433"/>
      <c r="HOV20" s="433"/>
      <c r="HOW20" s="433"/>
      <c r="HOX20" s="433"/>
      <c r="HOY20" s="433"/>
      <c r="HOZ20" s="433"/>
      <c r="HPA20" s="433"/>
      <c r="HPB20" s="433"/>
      <c r="HPC20" s="433"/>
      <c r="HPD20" s="433"/>
      <c r="HPE20" s="433"/>
      <c r="HPF20" s="433"/>
      <c r="HPG20" s="433"/>
      <c r="HPH20" s="433"/>
      <c r="HPI20" s="433"/>
      <c r="HPJ20" s="433"/>
      <c r="HPK20" s="433"/>
      <c r="HPL20" s="433"/>
      <c r="HPM20" s="433"/>
      <c r="HPN20" s="433"/>
      <c r="HPO20" s="433"/>
      <c r="HPP20" s="433"/>
      <c r="HPQ20" s="433"/>
      <c r="HPR20" s="433"/>
      <c r="HPS20" s="433"/>
      <c r="HPT20" s="433"/>
      <c r="HPU20" s="433"/>
      <c r="HPV20" s="433"/>
      <c r="HPW20" s="433"/>
      <c r="HPX20" s="433"/>
      <c r="HPY20" s="433"/>
      <c r="HPZ20" s="433"/>
      <c r="HQA20" s="433"/>
      <c r="HQB20" s="433"/>
      <c r="HQC20" s="433"/>
      <c r="HQD20" s="433"/>
      <c r="HQE20" s="433"/>
      <c r="HQF20" s="433"/>
      <c r="HQG20" s="433"/>
      <c r="HQH20" s="433"/>
      <c r="HQI20" s="433"/>
      <c r="HQJ20" s="433"/>
      <c r="HQK20" s="433"/>
      <c r="HQL20" s="433"/>
      <c r="HQM20" s="433"/>
      <c r="HQN20" s="433"/>
      <c r="HQO20" s="433"/>
      <c r="HQP20" s="433"/>
      <c r="HQQ20" s="433"/>
      <c r="HQR20" s="433"/>
      <c r="HQS20" s="433"/>
      <c r="HQT20" s="433"/>
      <c r="HQU20" s="433"/>
      <c r="HQV20" s="433"/>
      <c r="HQW20" s="433"/>
      <c r="HQX20" s="433"/>
      <c r="HQY20" s="433"/>
      <c r="HQZ20" s="433"/>
      <c r="HRA20" s="433"/>
      <c r="HRB20" s="433"/>
      <c r="HRC20" s="433"/>
      <c r="HRD20" s="433"/>
      <c r="HRE20" s="433"/>
      <c r="HRF20" s="433"/>
      <c r="HRG20" s="433"/>
      <c r="HRH20" s="433"/>
      <c r="HRI20" s="433"/>
      <c r="HRJ20" s="433"/>
      <c r="HRK20" s="433"/>
      <c r="HRL20" s="433"/>
      <c r="HRM20" s="433"/>
      <c r="HRN20" s="433"/>
      <c r="HRO20" s="433"/>
      <c r="HRP20" s="433"/>
      <c r="HRQ20" s="433"/>
      <c r="HRR20" s="433"/>
      <c r="HRS20" s="433"/>
      <c r="HRT20" s="433"/>
      <c r="HRU20" s="433"/>
      <c r="HRV20" s="433"/>
      <c r="HRW20" s="433"/>
      <c r="HRX20" s="433"/>
      <c r="HRY20" s="433"/>
      <c r="HRZ20" s="433"/>
      <c r="HSA20" s="433"/>
      <c r="HSB20" s="433"/>
      <c r="HSC20" s="433"/>
      <c r="HSD20" s="433"/>
      <c r="HSE20" s="433"/>
      <c r="HSF20" s="433"/>
      <c r="HSG20" s="433"/>
      <c r="HSH20" s="433"/>
      <c r="HSI20" s="433"/>
      <c r="HSJ20" s="433"/>
      <c r="HSK20" s="433"/>
      <c r="HSL20" s="433"/>
      <c r="HSM20" s="433"/>
      <c r="HSN20" s="433"/>
      <c r="HSO20" s="433"/>
      <c r="HSP20" s="433"/>
      <c r="HSQ20" s="433"/>
      <c r="HSR20" s="433"/>
      <c r="HSS20" s="433"/>
      <c r="HST20" s="433"/>
      <c r="HSU20" s="433"/>
      <c r="HSV20" s="433"/>
      <c r="HSW20" s="433"/>
      <c r="HSX20" s="433"/>
      <c r="HSY20" s="433"/>
      <c r="HSZ20" s="433"/>
      <c r="HTA20" s="433"/>
      <c r="HTB20" s="433"/>
      <c r="HTC20" s="433"/>
      <c r="HTD20" s="433"/>
      <c r="HTE20" s="433"/>
      <c r="HTF20" s="433"/>
      <c r="HTG20" s="433"/>
      <c r="HTH20" s="433"/>
      <c r="HTI20" s="433"/>
      <c r="HTJ20" s="433"/>
      <c r="HTK20" s="433"/>
      <c r="HTL20" s="433"/>
      <c r="HTM20" s="433"/>
      <c r="HTN20" s="433"/>
      <c r="HTO20" s="433"/>
      <c r="HTP20" s="433"/>
      <c r="HTQ20" s="433"/>
      <c r="HTR20" s="433"/>
      <c r="HTS20" s="433"/>
      <c r="HTT20" s="433"/>
      <c r="HTU20" s="433"/>
      <c r="HTV20" s="433"/>
      <c r="HTW20" s="433"/>
      <c r="HTX20" s="433"/>
      <c r="HTY20" s="433"/>
      <c r="HTZ20" s="433"/>
      <c r="HUA20" s="433"/>
      <c r="HUB20" s="433"/>
      <c r="HUC20" s="433"/>
      <c r="HUD20" s="433"/>
      <c r="HUE20" s="433"/>
      <c r="HUF20" s="433"/>
      <c r="HUG20" s="433"/>
      <c r="HUH20" s="433"/>
      <c r="HUI20" s="433"/>
      <c r="HUJ20" s="433"/>
      <c r="HUK20" s="433"/>
      <c r="HUL20" s="433"/>
      <c r="HUM20" s="433"/>
      <c r="HUN20" s="433"/>
      <c r="HUO20" s="433"/>
      <c r="HUP20" s="433"/>
      <c r="HUQ20" s="433"/>
      <c r="HUR20" s="433"/>
      <c r="HUS20" s="433"/>
      <c r="HUT20" s="433"/>
      <c r="HUU20" s="433"/>
      <c r="HUV20" s="433"/>
      <c r="HUW20" s="433"/>
      <c r="HUX20" s="433"/>
      <c r="HUY20" s="433"/>
      <c r="HUZ20" s="433"/>
      <c r="HVA20" s="433"/>
      <c r="HVB20" s="433"/>
      <c r="HVC20" s="433"/>
      <c r="HVD20" s="433"/>
      <c r="HVE20" s="433"/>
      <c r="HVF20" s="433"/>
      <c r="HVG20" s="433"/>
      <c r="HVH20" s="433"/>
      <c r="HVI20" s="433"/>
      <c r="HVJ20" s="433"/>
      <c r="HVK20" s="433"/>
      <c r="HVL20" s="433"/>
      <c r="HVM20" s="433"/>
      <c r="HVN20" s="433"/>
      <c r="HVO20" s="433"/>
      <c r="HVP20" s="433"/>
      <c r="HVQ20" s="433"/>
      <c r="HVR20" s="433"/>
      <c r="HVS20" s="433"/>
      <c r="HVT20" s="433"/>
      <c r="HVU20" s="433"/>
      <c r="HVV20" s="433"/>
      <c r="HVW20" s="433"/>
      <c r="HVX20" s="433"/>
      <c r="HVY20" s="433"/>
      <c r="HVZ20" s="433"/>
      <c r="HWA20" s="433"/>
      <c r="HWB20" s="433"/>
      <c r="HWC20" s="433"/>
      <c r="HWD20" s="433"/>
      <c r="HWE20" s="433"/>
      <c r="HWF20" s="433"/>
      <c r="HWG20" s="433"/>
      <c r="HWH20" s="433"/>
      <c r="HWI20" s="433"/>
      <c r="HWJ20" s="433"/>
      <c r="HWK20" s="433"/>
      <c r="HWL20" s="433"/>
      <c r="HWM20" s="433"/>
      <c r="HWN20" s="433"/>
      <c r="HWO20" s="433"/>
      <c r="HWP20" s="433"/>
      <c r="HWQ20" s="433"/>
      <c r="HWR20" s="433"/>
      <c r="HWS20" s="433"/>
      <c r="HWT20" s="433"/>
      <c r="HWU20" s="433"/>
      <c r="HWV20" s="433"/>
      <c r="HWW20" s="433"/>
      <c r="HWX20" s="433"/>
      <c r="HWY20" s="433"/>
      <c r="HWZ20" s="433"/>
      <c r="HXA20" s="433"/>
      <c r="HXB20" s="433"/>
      <c r="HXC20" s="433"/>
      <c r="HXD20" s="433"/>
      <c r="HXE20" s="433"/>
      <c r="HXF20" s="433"/>
      <c r="HXG20" s="433"/>
      <c r="HXH20" s="433"/>
      <c r="HXI20" s="433"/>
      <c r="HXJ20" s="433"/>
      <c r="HXK20" s="433"/>
      <c r="HXL20" s="433"/>
      <c r="HXM20" s="433"/>
      <c r="HXN20" s="433"/>
      <c r="HXO20" s="433"/>
      <c r="HXP20" s="433"/>
      <c r="HXQ20" s="433"/>
      <c r="HXR20" s="433"/>
      <c r="HXS20" s="433"/>
      <c r="HXT20" s="433"/>
      <c r="HXU20" s="433"/>
      <c r="HXV20" s="433"/>
      <c r="HXW20" s="433"/>
      <c r="HXX20" s="433"/>
      <c r="HXY20" s="433"/>
      <c r="HXZ20" s="433"/>
      <c r="HYA20" s="433"/>
      <c r="HYB20" s="433"/>
      <c r="HYC20" s="433"/>
      <c r="HYD20" s="433"/>
      <c r="HYE20" s="433"/>
      <c r="HYF20" s="433"/>
      <c r="HYG20" s="433"/>
      <c r="HYH20" s="433"/>
      <c r="HYI20" s="433"/>
      <c r="HYJ20" s="433"/>
      <c r="HYK20" s="433"/>
      <c r="HYL20" s="433"/>
      <c r="HYM20" s="433"/>
      <c r="HYN20" s="433"/>
      <c r="HYO20" s="433"/>
      <c r="HYP20" s="433"/>
      <c r="HYQ20" s="433"/>
      <c r="HYR20" s="433"/>
      <c r="HYS20" s="433"/>
      <c r="HYT20" s="433"/>
      <c r="HYU20" s="433"/>
      <c r="HYV20" s="433"/>
      <c r="HYW20" s="433"/>
      <c r="HYX20" s="433"/>
      <c r="HYY20" s="433"/>
      <c r="HYZ20" s="433"/>
      <c r="HZA20" s="433"/>
      <c r="HZB20" s="433"/>
      <c r="HZC20" s="433"/>
      <c r="HZD20" s="433"/>
      <c r="HZE20" s="433"/>
      <c r="HZF20" s="433"/>
      <c r="HZG20" s="433"/>
      <c r="HZH20" s="433"/>
      <c r="HZI20" s="433"/>
      <c r="HZJ20" s="433"/>
      <c r="HZK20" s="433"/>
      <c r="HZL20" s="433"/>
      <c r="HZM20" s="433"/>
      <c r="HZN20" s="433"/>
      <c r="HZO20" s="433"/>
      <c r="HZP20" s="433"/>
      <c r="HZQ20" s="433"/>
      <c r="HZR20" s="433"/>
      <c r="HZS20" s="433"/>
      <c r="HZT20" s="433"/>
      <c r="HZU20" s="433"/>
      <c r="HZV20" s="433"/>
      <c r="HZW20" s="433"/>
      <c r="HZX20" s="433"/>
      <c r="HZY20" s="433"/>
      <c r="HZZ20" s="433"/>
      <c r="IAA20" s="433"/>
      <c r="IAB20" s="433"/>
      <c r="IAC20" s="433"/>
      <c r="IAD20" s="433"/>
      <c r="IAE20" s="433"/>
      <c r="IAF20" s="433"/>
      <c r="IAG20" s="433"/>
      <c r="IAH20" s="433"/>
      <c r="IAI20" s="433"/>
      <c r="IAJ20" s="433"/>
      <c r="IAK20" s="433"/>
      <c r="IAL20" s="433"/>
      <c r="IAM20" s="433"/>
      <c r="IAN20" s="433"/>
      <c r="IAO20" s="433"/>
      <c r="IAP20" s="433"/>
      <c r="IAQ20" s="433"/>
      <c r="IAR20" s="433"/>
      <c r="IAS20" s="433"/>
      <c r="IAT20" s="433"/>
      <c r="IAU20" s="433"/>
      <c r="IAV20" s="433"/>
      <c r="IAW20" s="433"/>
      <c r="IAX20" s="433"/>
      <c r="IAY20" s="433"/>
      <c r="IAZ20" s="433"/>
      <c r="IBA20" s="433"/>
      <c r="IBB20" s="433"/>
      <c r="IBC20" s="433"/>
      <c r="IBD20" s="433"/>
      <c r="IBE20" s="433"/>
      <c r="IBF20" s="433"/>
      <c r="IBG20" s="433"/>
      <c r="IBH20" s="433"/>
      <c r="IBI20" s="433"/>
      <c r="IBJ20" s="433"/>
      <c r="IBK20" s="433"/>
      <c r="IBL20" s="433"/>
      <c r="IBM20" s="433"/>
      <c r="IBN20" s="433"/>
      <c r="IBO20" s="433"/>
      <c r="IBP20" s="433"/>
      <c r="IBQ20" s="433"/>
      <c r="IBR20" s="433"/>
      <c r="IBS20" s="433"/>
      <c r="IBT20" s="433"/>
      <c r="IBU20" s="433"/>
      <c r="IBV20" s="433"/>
      <c r="IBW20" s="433"/>
      <c r="IBX20" s="433"/>
      <c r="IBY20" s="433"/>
      <c r="IBZ20" s="433"/>
      <c r="ICA20" s="433"/>
      <c r="ICB20" s="433"/>
      <c r="ICC20" s="433"/>
      <c r="ICD20" s="433"/>
      <c r="ICE20" s="433"/>
      <c r="ICF20" s="433"/>
      <c r="ICG20" s="433"/>
      <c r="ICH20" s="433"/>
      <c r="ICI20" s="433"/>
      <c r="ICJ20" s="433"/>
      <c r="ICK20" s="433"/>
      <c r="ICL20" s="433"/>
      <c r="ICM20" s="433"/>
      <c r="ICN20" s="433"/>
      <c r="ICO20" s="433"/>
      <c r="ICP20" s="433"/>
      <c r="ICQ20" s="433"/>
      <c r="ICR20" s="433"/>
      <c r="ICS20" s="433"/>
      <c r="ICT20" s="433"/>
      <c r="ICU20" s="433"/>
      <c r="ICV20" s="433"/>
      <c r="ICW20" s="433"/>
      <c r="ICX20" s="433"/>
      <c r="ICY20" s="433"/>
      <c r="ICZ20" s="433"/>
      <c r="IDA20" s="433"/>
      <c r="IDB20" s="433"/>
      <c r="IDC20" s="433"/>
      <c r="IDD20" s="433"/>
      <c r="IDE20" s="433"/>
      <c r="IDF20" s="433"/>
      <c r="IDG20" s="433"/>
      <c r="IDH20" s="433"/>
      <c r="IDI20" s="433"/>
      <c r="IDJ20" s="433"/>
      <c r="IDK20" s="433"/>
      <c r="IDL20" s="433"/>
      <c r="IDM20" s="433"/>
      <c r="IDN20" s="433"/>
      <c r="IDO20" s="433"/>
      <c r="IDP20" s="433"/>
      <c r="IDQ20" s="433"/>
      <c r="IDR20" s="433"/>
      <c r="IDS20" s="433"/>
      <c r="IDT20" s="433"/>
      <c r="IDU20" s="433"/>
      <c r="IDV20" s="433"/>
      <c r="IDW20" s="433"/>
      <c r="IDX20" s="433"/>
      <c r="IDY20" s="433"/>
      <c r="IDZ20" s="433"/>
      <c r="IEA20" s="433"/>
      <c r="IEB20" s="433"/>
      <c r="IEC20" s="433"/>
      <c r="IED20" s="433"/>
      <c r="IEE20" s="433"/>
      <c r="IEF20" s="433"/>
      <c r="IEG20" s="433"/>
      <c r="IEH20" s="433"/>
      <c r="IEI20" s="433"/>
      <c r="IEJ20" s="433"/>
      <c r="IEK20" s="433"/>
      <c r="IEL20" s="433"/>
      <c r="IEM20" s="433"/>
      <c r="IEN20" s="433"/>
      <c r="IEO20" s="433"/>
      <c r="IEP20" s="433"/>
      <c r="IEQ20" s="433"/>
      <c r="IER20" s="433"/>
      <c r="IES20" s="433"/>
      <c r="IET20" s="433"/>
      <c r="IEU20" s="433"/>
      <c r="IEV20" s="433"/>
      <c r="IEW20" s="433"/>
      <c r="IEX20" s="433"/>
      <c r="IEY20" s="433"/>
      <c r="IEZ20" s="433"/>
      <c r="IFA20" s="433"/>
      <c r="IFB20" s="433"/>
      <c r="IFC20" s="433"/>
      <c r="IFD20" s="433"/>
      <c r="IFE20" s="433"/>
      <c r="IFF20" s="433"/>
      <c r="IFG20" s="433"/>
      <c r="IFH20" s="433"/>
      <c r="IFI20" s="433"/>
      <c r="IFJ20" s="433"/>
      <c r="IFK20" s="433"/>
      <c r="IFL20" s="433"/>
      <c r="IFM20" s="433"/>
      <c r="IFN20" s="433"/>
      <c r="IFO20" s="433"/>
      <c r="IFP20" s="433"/>
      <c r="IFQ20" s="433"/>
      <c r="IFR20" s="433"/>
      <c r="IFS20" s="433"/>
      <c r="IFT20" s="433"/>
      <c r="IFU20" s="433"/>
      <c r="IFV20" s="433"/>
      <c r="IFW20" s="433"/>
      <c r="IFX20" s="433"/>
      <c r="IFY20" s="433"/>
      <c r="IFZ20" s="433"/>
      <c r="IGA20" s="433"/>
      <c r="IGB20" s="433"/>
      <c r="IGC20" s="433"/>
      <c r="IGD20" s="433"/>
      <c r="IGE20" s="433"/>
      <c r="IGF20" s="433"/>
      <c r="IGG20" s="433"/>
      <c r="IGH20" s="433"/>
      <c r="IGI20" s="433"/>
      <c r="IGJ20" s="433"/>
      <c r="IGK20" s="433"/>
      <c r="IGL20" s="433"/>
      <c r="IGM20" s="433"/>
      <c r="IGN20" s="433"/>
      <c r="IGO20" s="433"/>
      <c r="IGP20" s="433"/>
      <c r="IGQ20" s="433"/>
      <c r="IGR20" s="433"/>
      <c r="IGS20" s="433"/>
      <c r="IGT20" s="433"/>
      <c r="IGU20" s="433"/>
      <c r="IGV20" s="433"/>
      <c r="IGW20" s="433"/>
      <c r="IGX20" s="433"/>
      <c r="IGY20" s="433"/>
      <c r="IGZ20" s="433"/>
      <c r="IHA20" s="433"/>
      <c r="IHB20" s="433"/>
      <c r="IHC20" s="433"/>
      <c r="IHD20" s="433"/>
      <c r="IHE20" s="433"/>
      <c r="IHF20" s="433"/>
      <c r="IHG20" s="433"/>
      <c r="IHH20" s="433"/>
      <c r="IHI20" s="433"/>
      <c r="IHJ20" s="433"/>
      <c r="IHK20" s="433"/>
      <c r="IHL20" s="433"/>
      <c r="IHM20" s="433"/>
      <c r="IHN20" s="433"/>
      <c r="IHO20" s="433"/>
      <c r="IHP20" s="433"/>
      <c r="IHQ20" s="433"/>
      <c r="IHR20" s="433"/>
      <c r="IHS20" s="433"/>
      <c r="IHT20" s="433"/>
      <c r="IHU20" s="433"/>
      <c r="IHV20" s="433"/>
      <c r="IHW20" s="433"/>
      <c r="IHX20" s="433"/>
      <c r="IHY20" s="433"/>
      <c r="IHZ20" s="433"/>
      <c r="IIA20" s="433"/>
      <c r="IIB20" s="433"/>
      <c r="IIC20" s="433"/>
      <c r="IID20" s="433"/>
      <c r="IIE20" s="433"/>
      <c r="IIF20" s="433"/>
      <c r="IIG20" s="433"/>
      <c r="IIH20" s="433"/>
      <c r="III20" s="433"/>
      <c r="IIJ20" s="433"/>
      <c r="IIK20" s="433"/>
      <c r="IIL20" s="433"/>
      <c r="IIM20" s="433"/>
      <c r="IIN20" s="433"/>
      <c r="IIO20" s="433"/>
      <c r="IIP20" s="433"/>
      <c r="IIQ20" s="433"/>
      <c r="IIR20" s="433"/>
      <c r="IIS20" s="433"/>
      <c r="IIT20" s="433"/>
      <c r="IIU20" s="433"/>
      <c r="IIV20" s="433"/>
      <c r="IIW20" s="433"/>
      <c r="IIX20" s="433"/>
      <c r="IIY20" s="433"/>
      <c r="IIZ20" s="433"/>
      <c r="IJA20" s="433"/>
      <c r="IJB20" s="433"/>
      <c r="IJC20" s="433"/>
      <c r="IJD20" s="433"/>
      <c r="IJE20" s="433"/>
      <c r="IJF20" s="433"/>
      <c r="IJG20" s="433"/>
      <c r="IJH20" s="433"/>
      <c r="IJI20" s="433"/>
      <c r="IJJ20" s="433"/>
      <c r="IJK20" s="433"/>
      <c r="IJL20" s="433"/>
      <c r="IJM20" s="433"/>
      <c r="IJN20" s="433"/>
      <c r="IJO20" s="433"/>
      <c r="IJP20" s="433"/>
      <c r="IJQ20" s="433"/>
      <c r="IJR20" s="433"/>
      <c r="IJS20" s="433"/>
      <c r="IJT20" s="433"/>
      <c r="IJU20" s="433"/>
      <c r="IJV20" s="433"/>
      <c r="IJW20" s="433"/>
      <c r="IJX20" s="433"/>
      <c r="IJY20" s="433"/>
      <c r="IJZ20" s="433"/>
      <c r="IKA20" s="433"/>
      <c r="IKB20" s="433"/>
      <c r="IKC20" s="433"/>
      <c r="IKD20" s="433"/>
      <c r="IKE20" s="433"/>
      <c r="IKF20" s="433"/>
      <c r="IKG20" s="433"/>
      <c r="IKH20" s="433"/>
      <c r="IKI20" s="433"/>
      <c r="IKJ20" s="433"/>
      <c r="IKK20" s="433"/>
      <c r="IKL20" s="433"/>
      <c r="IKM20" s="433"/>
      <c r="IKN20" s="433"/>
      <c r="IKO20" s="433"/>
      <c r="IKP20" s="433"/>
      <c r="IKQ20" s="433"/>
      <c r="IKR20" s="433"/>
      <c r="IKS20" s="433"/>
      <c r="IKT20" s="433"/>
      <c r="IKU20" s="433"/>
      <c r="IKV20" s="433"/>
      <c r="IKW20" s="433"/>
      <c r="IKX20" s="433"/>
      <c r="IKY20" s="433"/>
      <c r="IKZ20" s="433"/>
      <c r="ILA20" s="433"/>
      <c r="ILB20" s="433"/>
      <c r="ILC20" s="433"/>
      <c r="ILD20" s="433"/>
      <c r="ILE20" s="433"/>
      <c r="ILF20" s="433"/>
      <c r="ILG20" s="433"/>
      <c r="ILH20" s="433"/>
      <c r="ILI20" s="433"/>
      <c r="ILJ20" s="433"/>
      <c r="ILK20" s="433"/>
      <c r="ILL20" s="433"/>
      <c r="ILM20" s="433"/>
      <c r="ILN20" s="433"/>
      <c r="ILO20" s="433"/>
      <c r="ILP20" s="433"/>
      <c r="ILQ20" s="433"/>
      <c r="ILR20" s="433"/>
      <c r="ILS20" s="433"/>
      <c r="ILT20" s="433"/>
      <c r="ILU20" s="433"/>
      <c r="ILV20" s="433"/>
      <c r="ILW20" s="433"/>
      <c r="ILX20" s="433"/>
      <c r="ILY20" s="433"/>
      <c r="ILZ20" s="433"/>
      <c r="IMA20" s="433"/>
      <c r="IMB20" s="433"/>
      <c r="IMC20" s="433"/>
      <c r="IMD20" s="433"/>
      <c r="IME20" s="433"/>
      <c r="IMF20" s="433"/>
      <c r="IMG20" s="433"/>
      <c r="IMH20" s="433"/>
      <c r="IMI20" s="433"/>
      <c r="IMJ20" s="433"/>
      <c r="IMK20" s="433"/>
      <c r="IML20" s="433"/>
      <c r="IMM20" s="433"/>
      <c r="IMN20" s="433"/>
      <c r="IMO20" s="433"/>
      <c r="IMP20" s="433"/>
      <c r="IMQ20" s="433"/>
      <c r="IMR20" s="433"/>
      <c r="IMS20" s="433"/>
      <c r="IMT20" s="433"/>
      <c r="IMU20" s="433"/>
      <c r="IMV20" s="433"/>
      <c r="IMW20" s="433"/>
      <c r="IMX20" s="433"/>
      <c r="IMY20" s="433"/>
      <c r="IMZ20" s="433"/>
      <c r="INA20" s="433"/>
      <c r="INB20" s="433"/>
      <c r="INC20" s="433"/>
      <c r="IND20" s="433"/>
      <c r="INE20" s="433"/>
      <c r="INF20" s="433"/>
      <c r="ING20" s="433"/>
      <c r="INH20" s="433"/>
      <c r="INI20" s="433"/>
      <c r="INJ20" s="433"/>
      <c r="INK20" s="433"/>
      <c r="INL20" s="433"/>
      <c r="INM20" s="433"/>
      <c r="INN20" s="433"/>
      <c r="INO20" s="433"/>
      <c r="INP20" s="433"/>
      <c r="INQ20" s="433"/>
      <c r="INR20" s="433"/>
      <c r="INS20" s="433"/>
      <c r="INT20" s="433"/>
      <c r="INU20" s="433"/>
      <c r="INV20" s="433"/>
      <c r="INW20" s="433"/>
      <c r="INX20" s="433"/>
      <c r="INY20" s="433"/>
      <c r="INZ20" s="433"/>
      <c r="IOA20" s="433"/>
      <c r="IOB20" s="433"/>
      <c r="IOC20" s="433"/>
      <c r="IOD20" s="433"/>
      <c r="IOE20" s="433"/>
      <c r="IOF20" s="433"/>
      <c r="IOG20" s="433"/>
      <c r="IOH20" s="433"/>
      <c r="IOI20" s="433"/>
      <c r="IOJ20" s="433"/>
      <c r="IOK20" s="433"/>
      <c r="IOL20" s="433"/>
      <c r="IOM20" s="433"/>
      <c r="ION20" s="433"/>
      <c r="IOO20" s="433"/>
      <c r="IOP20" s="433"/>
      <c r="IOQ20" s="433"/>
      <c r="IOR20" s="433"/>
      <c r="IOS20" s="433"/>
      <c r="IOT20" s="433"/>
      <c r="IOU20" s="433"/>
      <c r="IOV20" s="433"/>
      <c r="IOW20" s="433"/>
      <c r="IOX20" s="433"/>
      <c r="IOY20" s="433"/>
      <c r="IOZ20" s="433"/>
      <c r="IPA20" s="433"/>
      <c r="IPB20" s="433"/>
      <c r="IPC20" s="433"/>
      <c r="IPD20" s="433"/>
      <c r="IPE20" s="433"/>
      <c r="IPF20" s="433"/>
      <c r="IPG20" s="433"/>
      <c r="IPH20" s="433"/>
      <c r="IPI20" s="433"/>
      <c r="IPJ20" s="433"/>
      <c r="IPK20" s="433"/>
      <c r="IPL20" s="433"/>
      <c r="IPM20" s="433"/>
      <c r="IPN20" s="433"/>
      <c r="IPO20" s="433"/>
      <c r="IPP20" s="433"/>
      <c r="IPQ20" s="433"/>
      <c r="IPR20" s="433"/>
      <c r="IPS20" s="433"/>
      <c r="IPT20" s="433"/>
      <c r="IPU20" s="433"/>
      <c r="IPV20" s="433"/>
      <c r="IPW20" s="433"/>
      <c r="IPX20" s="433"/>
      <c r="IPY20" s="433"/>
      <c r="IPZ20" s="433"/>
      <c r="IQA20" s="433"/>
      <c r="IQB20" s="433"/>
      <c r="IQC20" s="433"/>
      <c r="IQD20" s="433"/>
      <c r="IQE20" s="433"/>
      <c r="IQF20" s="433"/>
      <c r="IQG20" s="433"/>
      <c r="IQH20" s="433"/>
      <c r="IQI20" s="433"/>
      <c r="IQJ20" s="433"/>
      <c r="IQK20" s="433"/>
      <c r="IQL20" s="433"/>
      <c r="IQM20" s="433"/>
      <c r="IQN20" s="433"/>
      <c r="IQO20" s="433"/>
      <c r="IQP20" s="433"/>
      <c r="IQQ20" s="433"/>
      <c r="IQR20" s="433"/>
      <c r="IQS20" s="433"/>
      <c r="IQT20" s="433"/>
      <c r="IQU20" s="433"/>
      <c r="IQV20" s="433"/>
      <c r="IQW20" s="433"/>
      <c r="IQX20" s="433"/>
      <c r="IQY20" s="433"/>
      <c r="IQZ20" s="433"/>
      <c r="IRA20" s="433"/>
      <c r="IRB20" s="433"/>
      <c r="IRC20" s="433"/>
      <c r="IRD20" s="433"/>
      <c r="IRE20" s="433"/>
      <c r="IRF20" s="433"/>
      <c r="IRG20" s="433"/>
      <c r="IRH20" s="433"/>
      <c r="IRI20" s="433"/>
      <c r="IRJ20" s="433"/>
      <c r="IRK20" s="433"/>
      <c r="IRL20" s="433"/>
      <c r="IRM20" s="433"/>
      <c r="IRN20" s="433"/>
      <c r="IRO20" s="433"/>
      <c r="IRP20" s="433"/>
      <c r="IRQ20" s="433"/>
      <c r="IRR20" s="433"/>
      <c r="IRS20" s="433"/>
      <c r="IRT20" s="433"/>
      <c r="IRU20" s="433"/>
      <c r="IRV20" s="433"/>
      <c r="IRW20" s="433"/>
      <c r="IRX20" s="433"/>
      <c r="IRY20" s="433"/>
      <c r="IRZ20" s="433"/>
      <c r="ISA20" s="433"/>
      <c r="ISB20" s="433"/>
      <c r="ISC20" s="433"/>
      <c r="ISD20" s="433"/>
      <c r="ISE20" s="433"/>
      <c r="ISF20" s="433"/>
      <c r="ISG20" s="433"/>
      <c r="ISH20" s="433"/>
      <c r="ISI20" s="433"/>
      <c r="ISJ20" s="433"/>
      <c r="ISK20" s="433"/>
      <c r="ISL20" s="433"/>
      <c r="ISM20" s="433"/>
      <c r="ISN20" s="433"/>
      <c r="ISO20" s="433"/>
      <c r="ISP20" s="433"/>
      <c r="ISQ20" s="433"/>
      <c r="ISR20" s="433"/>
      <c r="ISS20" s="433"/>
      <c r="IST20" s="433"/>
      <c r="ISU20" s="433"/>
      <c r="ISV20" s="433"/>
      <c r="ISW20" s="433"/>
      <c r="ISX20" s="433"/>
      <c r="ISY20" s="433"/>
      <c r="ISZ20" s="433"/>
      <c r="ITA20" s="433"/>
      <c r="ITB20" s="433"/>
      <c r="ITC20" s="433"/>
      <c r="ITD20" s="433"/>
      <c r="ITE20" s="433"/>
      <c r="ITF20" s="433"/>
      <c r="ITG20" s="433"/>
      <c r="ITH20" s="433"/>
      <c r="ITI20" s="433"/>
      <c r="ITJ20" s="433"/>
      <c r="ITK20" s="433"/>
      <c r="ITL20" s="433"/>
      <c r="ITM20" s="433"/>
      <c r="ITN20" s="433"/>
      <c r="ITO20" s="433"/>
      <c r="ITP20" s="433"/>
      <c r="ITQ20" s="433"/>
      <c r="ITR20" s="433"/>
      <c r="ITS20" s="433"/>
      <c r="ITT20" s="433"/>
      <c r="ITU20" s="433"/>
      <c r="ITV20" s="433"/>
      <c r="ITW20" s="433"/>
      <c r="ITX20" s="433"/>
      <c r="ITY20" s="433"/>
      <c r="ITZ20" s="433"/>
      <c r="IUA20" s="433"/>
      <c r="IUB20" s="433"/>
      <c r="IUC20" s="433"/>
      <c r="IUD20" s="433"/>
      <c r="IUE20" s="433"/>
      <c r="IUF20" s="433"/>
      <c r="IUG20" s="433"/>
      <c r="IUH20" s="433"/>
      <c r="IUI20" s="433"/>
      <c r="IUJ20" s="433"/>
      <c r="IUK20" s="433"/>
      <c r="IUL20" s="433"/>
      <c r="IUM20" s="433"/>
      <c r="IUN20" s="433"/>
      <c r="IUO20" s="433"/>
      <c r="IUP20" s="433"/>
      <c r="IUQ20" s="433"/>
      <c r="IUR20" s="433"/>
      <c r="IUS20" s="433"/>
      <c r="IUT20" s="433"/>
      <c r="IUU20" s="433"/>
      <c r="IUV20" s="433"/>
      <c r="IUW20" s="433"/>
      <c r="IUX20" s="433"/>
      <c r="IUY20" s="433"/>
      <c r="IUZ20" s="433"/>
      <c r="IVA20" s="433"/>
      <c r="IVB20" s="433"/>
      <c r="IVC20" s="433"/>
      <c r="IVD20" s="433"/>
      <c r="IVE20" s="433"/>
      <c r="IVF20" s="433"/>
      <c r="IVG20" s="433"/>
      <c r="IVH20" s="433"/>
      <c r="IVI20" s="433"/>
      <c r="IVJ20" s="433"/>
      <c r="IVK20" s="433"/>
      <c r="IVL20" s="433"/>
      <c r="IVM20" s="433"/>
      <c r="IVN20" s="433"/>
      <c r="IVO20" s="433"/>
      <c r="IVP20" s="433"/>
      <c r="IVQ20" s="433"/>
      <c r="IVR20" s="433"/>
      <c r="IVS20" s="433"/>
      <c r="IVT20" s="433"/>
      <c r="IVU20" s="433"/>
      <c r="IVV20" s="433"/>
      <c r="IVW20" s="433"/>
      <c r="IVX20" s="433"/>
      <c r="IVY20" s="433"/>
      <c r="IVZ20" s="433"/>
      <c r="IWA20" s="433"/>
      <c r="IWB20" s="433"/>
      <c r="IWC20" s="433"/>
      <c r="IWD20" s="433"/>
      <c r="IWE20" s="433"/>
      <c r="IWF20" s="433"/>
      <c r="IWG20" s="433"/>
      <c r="IWH20" s="433"/>
      <c r="IWI20" s="433"/>
      <c r="IWJ20" s="433"/>
      <c r="IWK20" s="433"/>
      <c r="IWL20" s="433"/>
      <c r="IWM20" s="433"/>
      <c r="IWN20" s="433"/>
      <c r="IWO20" s="433"/>
      <c r="IWP20" s="433"/>
      <c r="IWQ20" s="433"/>
      <c r="IWR20" s="433"/>
      <c r="IWS20" s="433"/>
      <c r="IWT20" s="433"/>
      <c r="IWU20" s="433"/>
      <c r="IWV20" s="433"/>
      <c r="IWW20" s="433"/>
      <c r="IWX20" s="433"/>
      <c r="IWY20" s="433"/>
      <c r="IWZ20" s="433"/>
      <c r="IXA20" s="433"/>
      <c r="IXB20" s="433"/>
      <c r="IXC20" s="433"/>
      <c r="IXD20" s="433"/>
      <c r="IXE20" s="433"/>
      <c r="IXF20" s="433"/>
      <c r="IXG20" s="433"/>
      <c r="IXH20" s="433"/>
      <c r="IXI20" s="433"/>
      <c r="IXJ20" s="433"/>
      <c r="IXK20" s="433"/>
      <c r="IXL20" s="433"/>
      <c r="IXM20" s="433"/>
      <c r="IXN20" s="433"/>
      <c r="IXO20" s="433"/>
      <c r="IXP20" s="433"/>
      <c r="IXQ20" s="433"/>
      <c r="IXR20" s="433"/>
      <c r="IXS20" s="433"/>
      <c r="IXT20" s="433"/>
      <c r="IXU20" s="433"/>
      <c r="IXV20" s="433"/>
      <c r="IXW20" s="433"/>
      <c r="IXX20" s="433"/>
      <c r="IXY20" s="433"/>
      <c r="IXZ20" s="433"/>
      <c r="IYA20" s="433"/>
      <c r="IYB20" s="433"/>
      <c r="IYC20" s="433"/>
      <c r="IYD20" s="433"/>
      <c r="IYE20" s="433"/>
      <c r="IYF20" s="433"/>
      <c r="IYG20" s="433"/>
      <c r="IYH20" s="433"/>
      <c r="IYI20" s="433"/>
      <c r="IYJ20" s="433"/>
      <c r="IYK20" s="433"/>
      <c r="IYL20" s="433"/>
      <c r="IYM20" s="433"/>
      <c r="IYN20" s="433"/>
      <c r="IYO20" s="433"/>
      <c r="IYP20" s="433"/>
      <c r="IYQ20" s="433"/>
      <c r="IYR20" s="433"/>
      <c r="IYS20" s="433"/>
      <c r="IYT20" s="433"/>
      <c r="IYU20" s="433"/>
      <c r="IYV20" s="433"/>
      <c r="IYW20" s="433"/>
      <c r="IYX20" s="433"/>
      <c r="IYY20" s="433"/>
      <c r="IYZ20" s="433"/>
      <c r="IZA20" s="433"/>
      <c r="IZB20" s="433"/>
      <c r="IZC20" s="433"/>
      <c r="IZD20" s="433"/>
      <c r="IZE20" s="433"/>
      <c r="IZF20" s="433"/>
      <c r="IZG20" s="433"/>
      <c r="IZH20" s="433"/>
      <c r="IZI20" s="433"/>
      <c r="IZJ20" s="433"/>
      <c r="IZK20" s="433"/>
      <c r="IZL20" s="433"/>
      <c r="IZM20" s="433"/>
      <c r="IZN20" s="433"/>
      <c r="IZO20" s="433"/>
      <c r="IZP20" s="433"/>
      <c r="IZQ20" s="433"/>
      <c r="IZR20" s="433"/>
      <c r="IZS20" s="433"/>
      <c r="IZT20" s="433"/>
      <c r="IZU20" s="433"/>
      <c r="IZV20" s="433"/>
      <c r="IZW20" s="433"/>
      <c r="IZX20" s="433"/>
      <c r="IZY20" s="433"/>
      <c r="IZZ20" s="433"/>
      <c r="JAA20" s="433"/>
      <c r="JAB20" s="433"/>
      <c r="JAC20" s="433"/>
      <c r="JAD20" s="433"/>
      <c r="JAE20" s="433"/>
      <c r="JAF20" s="433"/>
      <c r="JAG20" s="433"/>
      <c r="JAH20" s="433"/>
      <c r="JAI20" s="433"/>
      <c r="JAJ20" s="433"/>
      <c r="JAK20" s="433"/>
      <c r="JAL20" s="433"/>
      <c r="JAM20" s="433"/>
      <c r="JAN20" s="433"/>
      <c r="JAO20" s="433"/>
      <c r="JAP20" s="433"/>
      <c r="JAQ20" s="433"/>
      <c r="JAR20" s="433"/>
      <c r="JAS20" s="433"/>
      <c r="JAT20" s="433"/>
      <c r="JAU20" s="433"/>
      <c r="JAV20" s="433"/>
      <c r="JAW20" s="433"/>
      <c r="JAX20" s="433"/>
      <c r="JAY20" s="433"/>
      <c r="JAZ20" s="433"/>
      <c r="JBA20" s="433"/>
      <c r="JBB20" s="433"/>
      <c r="JBC20" s="433"/>
      <c r="JBD20" s="433"/>
      <c r="JBE20" s="433"/>
      <c r="JBF20" s="433"/>
      <c r="JBG20" s="433"/>
      <c r="JBH20" s="433"/>
      <c r="JBI20" s="433"/>
      <c r="JBJ20" s="433"/>
      <c r="JBK20" s="433"/>
      <c r="JBL20" s="433"/>
      <c r="JBM20" s="433"/>
      <c r="JBN20" s="433"/>
      <c r="JBO20" s="433"/>
      <c r="JBP20" s="433"/>
      <c r="JBQ20" s="433"/>
      <c r="JBR20" s="433"/>
      <c r="JBS20" s="433"/>
      <c r="JBT20" s="433"/>
      <c r="JBU20" s="433"/>
      <c r="JBV20" s="433"/>
      <c r="JBW20" s="433"/>
      <c r="JBX20" s="433"/>
      <c r="JBY20" s="433"/>
      <c r="JBZ20" s="433"/>
      <c r="JCA20" s="433"/>
      <c r="JCB20" s="433"/>
      <c r="JCC20" s="433"/>
      <c r="JCD20" s="433"/>
      <c r="JCE20" s="433"/>
      <c r="JCF20" s="433"/>
      <c r="JCG20" s="433"/>
      <c r="JCH20" s="433"/>
      <c r="JCI20" s="433"/>
      <c r="JCJ20" s="433"/>
      <c r="JCK20" s="433"/>
      <c r="JCL20" s="433"/>
      <c r="JCM20" s="433"/>
      <c r="JCN20" s="433"/>
      <c r="JCO20" s="433"/>
      <c r="JCP20" s="433"/>
      <c r="JCQ20" s="433"/>
      <c r="JCR20" s="433"/>
      <c r="JCS20" s="433"/>
      <c r="JCT20" s="433"/>
      <c r="JCU20" s="433"/>
      <c r="JCV20" s="433"/>
      <c r="JCW20" s="433"/>
      <c r="JCX20" s="433"/>
      <c r="JCY20" s="433"/>
      <c r="JCZ20" s="433"/>
      <c r="JDA20" s="433"/>
      <c r="JDB20" s="433"/>
      <c r="JDC20" s="433"/>
      <c r="JDD20" s="433"/>
      <c r="JDE20" s="433"/>
      <c r="JDF20" s="433"/>
      <c r="JDG20" s="433"/>
      <c r="JDH20" s="433"/>
      <c r="JDI20" s="433"/>
      <c r="JDJ20" s="433"/>
      <c r="JDK20" s="433"/>
      <c r="JDL20" s="433"/>
      <c r="JDM20" s="433"/>
      <c r="JDN20" s="433"/>
      <c r="JDO20" s="433"/>
      <c r="JDP20" s="433"/>
      <c r="JDQ20" s="433"/>
      <c r="JDR20" s="433"/>
      <c r="JDS20" s="433"/>
      <c r="JDT20" s="433"/>
      <c r="JDU20" s="433"/>
      <c r="JDV20" s="433"/>
      <c r="JDW20" s="433"/>
      <c r="JDX20" s="433"/>
      <c r="JDY20" s="433"/>
      <c r="JDZ20" s="433"/>
      <c r="JEA20" s="433"/>
      <c r="JEB20" s="433"/>
      <c r="JEC20" s="433"/>
      <c r="JED20" s="433"/>
      <c r="JEE20" s="433"/>
      <c r="JEF20" s="433"/>
      <c r="JEG20" s="433"/>
      <c r="JEH20" s="433"/>
      <c r="JEI20" s="433"/>
      <c r="JEJ20" s="433"/>
      <c r="JEK20" s="433"/>
      <c r="JEL20" s="433"/>
      <c r="JEM20" s="433"/>
      <c r="JEN20" s="433"/>
      <c r="JEO20" s="433"/>
      <c r="JEP20" s="433"/>
      <c r="JEQ20" s="433"/>
      <c r="JER20" s="433"/>
      <c r="JES20" s="433"/>
      <c r="JET20" s="433"/>
      <c r="JEU20" s="433"/>
      <c r="JEV20" s="433"/>
      <c r="JEW20" s="433"/>
      <c r="JEX20" s="433"/>
      <c r="JEY20" s="433"/>
      <c r="JEZ20" s="433"/>
      <c r="JFA20" s="433"/>
      <c r="JFB20" s="433"/>
      <c r="JFC20" s="433"/>
      <c r="JFD20" s="433"/>
      <c r="JFE20" s="433"/>
      <c r="JFF20" s="433"/>
      <c r="JFG20" s="433"/>
      <c r="JFH20" s="433"/>
      <c r="JFI20" s="433"/>
      <c r="JFJ20" s="433"/>
      <c r="JFK20" s="433"/>
      <c r="JFL20" s="433"/>
      <c r="JFM20" s="433"/>
      <c r="JFN20" s="433"/>
      <c r="JFO20" s="433"/>
      <c r="JFP20" s="433"/>
      <c r="JFQ20" s="433"/>
      <c r="JFR20" s="433"/>
      <c r="JFS20" s="433"/>
      <c r="JFT20" s="433"/>
      <c r="JFU20" s="433"/>
      <c r="JFV20" s="433"/>
      <c r="JFW20" s="433"/>
      <c r="JFX20" s="433"/>
      <c r="JFY20" s="433"/>
      <c r="JFZ20" s="433"/>
      <c r="JGA20" s="433"/>
      <c r="JGB20" s="433"/>
      <c r="JGC20" s="433"/>
      <c r="JGD20" s="433"/>
      <c r="JGE20" s="433"/>
      <c r="JGF20" s="433"/>
      <c r="JGG20" s="433"/>
      <c r="JGH20" s="433"/>
      <c r="JGI20" s="433"/>
      <c r="JGJ20" s="433"/>
      <c r="JGK20" s="433"/>
      <c r="JGL20" s="433"/>
      <c r="JGM20" s="433"/>
      <c r="JGN20" s="433"/>
      <c r="JGO20" s="433"/>
      <c r="JGP20" s="433"/>
      <c r="JGQ20" s="433"/>
      <c r="JGR20" s="433"/>
      <c r="JGS20" s="433"/>
      <c r="JGT20" s="433"/>
      <c r="JGU20" s="433"/>
      <c r="JGV20" s="433"/>
      <c r="JGW20" s="433"/>
      <c r="JGX20" s="433"/>
      <c r="JGY20" s="433"/>
      <c r="JGZ20" s="433"/>
      <c r="JHA20" s="433"/>
      <c r="JHB20" s="433"/>
      <c r="JHC20" s="433"/>
      <c r="JHD20" s="433"/>
      <c r="JHE20" s="433"/>
      <c r="JHF20" s="433"/>
      <c r="JHG20" s="433"/>
      <c r="JHH20" s="433"/>
      <c r="JHI20" s="433"/>
      <c r="JHJ20" s="433"/>
      <c r="JHK20" s="433"/>
      <c r="JHL20" s="433"/>
      <c r="JHM20" s="433"/>
      <c r="JHN20" s="433"/>
      <c r="JHO20" s="433"/>
      <c r="JHP20" s="433"/>
      <c r="JHQ20" s="433"/>
      <c r="JHR20" s="433"/>
      <c r="JHS20" s="433"/>
      <c r="JHT20" s="433"/>
      <c r="JHU20" s="433"/>
      <c r="JHV20" s="433"/>
      <c r="JHW20" s="433"/>
      <c r="JHX20" s="433"/>
      <c r="JHY20" s="433"/>
      <c r="JHZ20" s="433"/>
      <c r="JIA20" s="433"/>
      <c r="JIB20" s="433"/>
      <c r="JIC20" s="433"/>
      <c r="JID20" s="433"/>
      <c r="JIE20" s="433"/>
      <c r="JIF20" s="433"/>
      <c r="JIG20" s="433"/>
      <c r="JIH20" s="433"/>
      <c r="JII20" s="433"/>
      <c r="JIJ20" s="433"/>
      <c r="JIK20" s="433"/>
      <c r="JIL20" s="433"/>
      <c r="JIM20" s="433"/>
      <c r="JIN20" s="433"/>
      <c r="JIO20" s="433"/>
      <c r="JIP20" s="433"/>
      <c r="JIQ20" s="433"/>
      <c r="JIR20" s="433"/>
      <c r="JIS20" s="433"/>
      <c r="JIT20" s="433"/>
      <c r="JIU20" s="433"/>
      <c r="JIV20" s="433"/>
      <c r="JIW20" s="433"/>
      <c r="JIX20" s="433"/>
      <c r="JIY20" s="433"/>
      <c r="JIZ20" s="433"/>
      <c r="JJA20" s="433"/>
      <c r="JJB20" s="433"/>
      <c r="JJC20" s="433"/>
      <c r="JJD20" s="433"/>
      <c r="JJE20" s="433"/>
      <c r="JJF20" s="433"/>
      <c r="JJG20" s="433"/>
      <c r="JJH20" s="433"/>
      <c r="JJI20" s="433"/>
      <c r="JJJ20" s="433"/>
      <c r="JJK20" s="433"/>
      <c r="JJL20" s="433"/>
      <c r="JJM20" s="433"/>
      <c r="JJN20" s="433"/>
      <c r="JJO20" s="433"/>
      <c r="JJP20" s="433"/>
      <c r="JJQ20" s="433"/>
      <c r="JJR20" s="433"/>
      <c r="JJS20" s="433"/>
      <c r="JJT20" s="433"/>
      <c r="JJU20" s="433"/>
      <c r="JJV20" s="433"/>
      <c r="JJW20" s="433"/>
      <c r="JJX20" s="433"/>
      <c r="JJY20" s="433"/>
      <c r="JJZ20" s="433"/>
      <c r="JKA20" s="433"/>
      <c r="JKB20" s="433"/>
      <c r="JKC20" s="433"/>
      <c r="JKD20" s="433"/>
      <c r="JKE20" s="433"/>
      <c r="JKF20" s="433"/>
      <c r="JKG20" s="433"/>
      <c r="JKH20" s="433"/>
      <c r="JKI20" s="433"/>
      <c r="JKJ20" s="433"/>
      <c r="JKK20" s="433"/>
      <c r="JKL20" s="433"/>
      <c r="JKM20" s="433"/>
      <c r="JKN20" s="433"/>
      <c r="JKO20" s="433"/>
      <c r="JKP20" s="433"/>
      <c r="JKQ20" s="433"/>
      <c r="JKR20" s="433"/>
      <c r="JKS20" s="433"/>
      <c r="JKT20" s="433"/>
      <c r="JKU20" s="433"/>
      <c r="JKV20" s="433"/>
      <c r="JKW20" s="433"/>
      <c r="JKX20" s="433"/>
      <c r="JKY20" s="433"/>
      <c r="JKZ20" s="433"/>
      <c r="JLA20" s="433"/>
      <c r="JLB20" s="433"/>
      <c r="JLC20" s="433"/>
      <c r="JLD20" s="433"/>
      <c r="JLE20" s="433"/>
      <c r="JLF20" s="433"/>
      <c r="JLG20" s="433"/>
      <c r="JLH20" s="433"/>
      <c r="JLI20" s="433"/>
      <c r="JLJ20" s="433"/>
      <c r="JLK20" s="433"/>
      <c r="JLL20" s="433"/>
      <c r="JLM20" s="433"/>
      <c r="JLN20" s="433"/>
      <c r="JLO20" s="433"/>
      <c r="JLP20" s="433"/>
      <c r="JLQ20" s="433"/>
      <c r="JLR20" s="433"/>
      <c r="JLS20" s="433"/>
      <c r="JLT20" s="433"/>
      <c r="JLU20" s="433"/>
      <c r="JLV20" s="433"/>
      <c r="JLW20" s="433"/>
      <c r="JLX20" s="433"/>
      <c r="JLY20" s="433"/>
      <c r="JLZ20" s="433"/>
      <c r="JMA20" s="433"/>
      <c r="JMB20" s="433"/>
      <c r="JMC20" s="433"/>
      <c r="JMD20" s="433"/>
      <c r="JME20" s="433"/>
      <c r="JMF20" s="433"/>
      <c r="JMG20" s="433"/>
      <c r="JMH20" s="433"/>
      <c r="JMI20" s="433"/>
      <c r="JMJ20" s="433"/>
      <c r="JMK20" s="433"/>
      <c r="JML20" s="433"/>
      <c r="JMM20" s="433"/>
      <c r="JMN20" s="433"/>
      <c r="JMO20" s="433"/>
      <c r="JMP20" s="433"/>
      <c r="JMQ20" s="433"/>
      <c r="JMR20" s="433"/>
      <c r="JMS20" s="433"/>
      <c r="JMT20" s="433"/>
      <c r="JMU20" s="433"/>
      <c r="JMV20" s="433"/>
      <c r="JMW20" s="433"/>
      <c r="JMX20" s="433"/>
      <c r="JMY20" s="433"/>
      <c r="JMZ20" s="433"/>
      <c r="JNA20" s="433"/>
      <c r="JNB20" s="433"/>
      <c r="JNC20" s="433"/>
      <c r="JND20" s="433"/>
      <c r="JNE20" s="433"/>
      <c r="JNF20" s="433"/>
      <c r="JNG20" s="433"/>
      <c r="JNH20" s="433"/>
      <c r="JNI20" s="433"/>
      <c r="JNJ20" s="433"/>
      <c r="JNK20" s="433"/>
      <c r="JNL20" s="433"/>
      <c r="JNM20" s="433"/>
      <c r="JNN20" s="433"/>
      <c r="JNO20" s="433"/>
      <c r="JNP20" s="433"/>
      <c r="JNQ20" s="433"/>
      <c r="JNR20" s="433"/>
      <c r="JNS20" s="433"/>
      <c r="JNT20" s="433"/>
      <c r="JNU20" s="433"/>
      <c r="JNV20" s="433"/>
      <c r="JNW20" s="433"/>
      <c r="JNX20" s="433"/>
      <c r="JNY20" s="433"/>
      <c r="JNZ20" s="433"/>
      <c r="JOA20" s="433"/>
      <c r="JOB20" s="433"/>
      <c r="JOC20" s="433"/>
      <c r="JOD20" s="433"/>
      <c r="JOE20" s="433"/>
      <c r="JOF20" s="433"/>
      <c r="JOG20" s="433"/>
      <c r="JOH20" s="433"/>
      <c r="JOI20" s="433"/>
      <c r="JOJ20" s="433"/>
      <c r="JOK20" s="433"/>
      <c r="JOL20" s="433"/>
      <c r="JOM20" s="433"/>
      <c r="JON20" s="433"/>
      <c r="JOO20" s="433"/>
      <c r="JOP20" s="433"/>
      <c r="JOQ20" s="433"/>
      <c r="JOR20" s="433"/>
      <c r="JOS20" s="433"/>
      <c r="JOT20" s="433"/>
      <c r="JOU20" s="433"/>
      <c r="JOV20" s="433"/>
      <c r="JOW20" s="433"/>
      <c r="JOX20" s="433"/>
      <c r="JOY20" s="433"/>
      <c r="JOZ20" s="433"/>
      <c r="JPA20" s="433"/>
      <c r="JPB20" s="433"/>
      <c r="JPC20" s="433"/>
      <c r="JPD20" s="433"/>
      <c r="JPE20" s="433"/>
      <c r="JPF20" s="433"/>
      <c r="JPG20" s="433"/>
      <c r="JPH20" s="433"/>
      <c r="JPI20" s="433"/>
      <c r="JPJ20" s="433"/>
      <c r="JPK20" s="433"/>
      <c r="JPL20" s="433"/>
      <c r="JPM20" s="433"/>
      <c r="JPN20" s="433"/>
      <c r="JPO20" s="433"/>
      <c r="JPP20" s="433"/>
      <c r="JPQ20" s="433"/>
      <c r="JPR20" s="433"/>
      <c r="JPS20" s="433"/>
      <c r="JPT20" s="433"/>
      <c r="JPU20" s="433"/>
      <c r="JPV20" s="433"/>
      <c r="JPW20" s="433"/>
      <c r="JPX20" s="433"/>
      <c r="JPY20" s="433"/>
      <c r="JPZ20" s="433"/>
      <c r="JQA20" s="433"/>
      <c r="JQB20" s="433"/>
      <c r="JQC20" s="433"/>
      <c r="JQD20" s="433"/>
      <c r="JQE20" s="433"/>
      <c r="JQF20" s="433"/>
      <c r="JQG20" s="433"/>
      <c r="JQH20" s="433"/>
      <c r="JQI20" s="433"/>
      <c r="JQJ20" s="433"/>
      <c r="JQK20" s="433"/>
      <c r="JQL20" s="433"/>
      <c r="JQM20" s="433"/>
      <c r="JQN20" s="433"/>
      <c r="JQO20" s="433"/>
      <c r="JQP20" s="433"/>
      <c r="JQQ20" s="433"/>
      <c r="JQR20" s="433"/>
      <c r="JQS20" s="433"/>
      <c r="JQT20" s="433"/>
      <c r="JQU20" s="433"/>
      <c r="JQV20" s="433"/>
      <c r="JQW20" s="433"/>
      <c r="JQX20" s="433"/>
      <c r="JQY20" s="433"/>
      <c r="JQZ20" s="433"/>
      <c r="JRA20" s="433"/>
      <c r="JRB20" s="433"/>
      <c r="JRC20" s="433"/>
      <c r="JRD20" s="433"/>
      <c r="JRE20" s="433"/>
      <c r="JRF20" s="433"/>
      <c r="JRG20" s="433"/>
      <c r="JRH20" s="433"/>
      <c r="JRI20" s="433"/>
      <c r="JRJ20" s="433"/>
      <c r="JRK20" s="433"/>
      <c r="JRL20" s="433"/>
      <c r="JRM20" s="433"/>
      <c r="JRN20" s="433"/>
      <c r="JRO20" s="433"/>
      <c r="JRP20" s="433"/>
      <c r="JRQ20" s="433"/>
      <c r="JRR20" s="433"/>
      <c r="JRS20" s="433"/>
      <c r="JRT20" s="433"/>
      <c r="JRU20" s="433"/>
      <c r="JRV20" s="433"/>
      <c r="JRW20" s="433"/>
      <c r="JRX20" s="433"/>
      <c r="JRY20" s="433"/>
      <c r="JRZ20" s="433"/>
      <c r="JSA20" s="433"/>
      <c r="JSB20" s="433"/>
      <c r="JSC20" s="433"/>
      <c r="JSD20" s="433"/>
      <c r="JSE20" s="433"/>
      <c r="JSF20" s="433"/>
      <c r="JSG20" s="433"/>
      <c r="JSH20" s="433"/>
      <c r="JSI20" s="433"/>
      <c r="JSJ20" s="433"/>
      <c r="JSK20" s="433"/>
      <c r="JSL20" s="433"/>
      <c r="JSM20" s="433"/>
      <c r="JSN20" s="433"/>
      <c r="JSO20" s="433"/>
      <c r="JSP20" s="433"/>
      <c r="JSQ20" s="433"/>
      <c r="JSR20" s="433"/>
      <c r="JSS20" s="433"/>
      <c r="JST20" s="433"/>
      <c r="JSU20" s="433"/>
      <c r="JSV20" s="433"/>
      <c r="JSW20" s="433"/>
      <c r="JSX20" s="433"/>
      <c r="JSY20" s="433"/>
      <c r="JSZ20" s="433"/>
      <c r="JTA20" s="433"/>
      <c r="JTB20" s="433"/>
      <c r="JTC20" s="433"/>
      <c r="JTD20" s="433"/>
      <c r="JTE20" s="433"/>
      <c r="JTF20" s="433"/>
      <c r="JTG20" s="433"/>
      <c r="JTH20" s="433"/>
      <c r="JTI20" s="433"/>
      <c r="JTJ20" s="433"/>
      <c r="JTK20" s="433"/>
      <c r="JTL20" s="433"/>
      <c r="JTM20" s="433"/>
      <c r="JTN20" s="433"/>
      <c r="JTO20" s="433"/>
      <c r="JTP20" s="433"/>
      <c r="JTQ20" s="433"/>
      <c r="JTR20" s="433"/>
      <c r="JTS20" s="433"/>
      <c r="JTT20" s="433"/>
      <c r="JTU20" s="433"/>
      <c r="JTV20" s="433"/>
      <c r="JTW20" s="433"/>
      <c r="JTX20" s="433"/>
      <c r="JTY20" s="433"/>
      <c r="JTZ20" s="433"/>
      <c r="JUA20" s="433"/>
      <c r="JUB20" s="433"/>
      <c r="JUC20" s="433"/>
      <c r="JUD20" s="433"/>
      <c r="JUE20" s="433"/>
      <c r="JUF20" s="433"/>
      <c r="JUG20" s="433"/>
      <c r="JUH20" s="433"/>
      <c r="JUI20" s="433"/>
      <c r="JUJ20" s="433"/>
      <c r="JUK20" s="433"/>
      <c r="JUL20" s="433"/>
      <c r="JUM20" s="433"/>
      <c r="JUN20" s="433"/>
      <c r="JUO20" s="433"/>
      <c r="JUP20" s="433"/>
      <c r="JUQ20" s="433"/>
      <c r="JUR20" s="433"/>
      <c r="JUS20" s="433"/>
      <c r="JUT20" s="433"/>
      <c r="JUU20" s="433"/>
      <c r="JUV20" s="433"/>
      <c r="JUW20" s="433"/>
      <c r="JUX20" s="433"/>
      <c r="JUY20" s="433"/>
      <c r="JUZ20" s="433"/>
      <c r="JVA20" s="433"/>
      <c r="JVB20" s="433"/>
      <c r="JVC20" s="433"/>
      <c r="JVD20" s="433"/>
      <c r="JVE20" s="433"/>
      <c r="JVF20" s="433"/>
      <c r="JVG20" s="433"/>
      <c r="JVH20" s="433"/>
      <c r="JVI20" s="433"/>
      <c r="JVJ20" s="433"/>
      <c r="JVK20" s="433"/>
      <c r="JVL20" s="433"/>
      <c r="JVM20" s="433"/>
      <c r="JVN20" s="433"/>
      <c r="JVO20" s="433"/>
      <c r="JVP20" s="433"/>
      <c r="JVQ20" s="433"/>
      <c r="JVR20" s="433"/>
      <c r="JVS20" s="433"/>
      <c r="JVT20" s="433"/>
      <c r="JVU20" s="433"/>
      <c r="JVV20" s="433"/>
      <c r="JVW20" s="433"/>
      <c r="JVX20" s="433"/>
      <c r="JVY20" s="433"/>
      <c r="JVZ20" s="433"/>
      <c r="JWA20" s="433"/>
      <c r="JWB20" s="433"/>
      <c r="JWC20" s="433"/>
      <c r="JWD20" s="433"/>
      <c r="JWE20" s="433"/>
      <c r="JWF20" s="433"/>
      <c r="JWG20" s="433"/>
      <c r="JWH20" s="433"/>
      <c r="JWI20" s="433"/>
      <c r="JWJ20" s="433"/>
      <c r="JWK20" s="433"/>
      <c r="JWL20" s="433"/>
      <c r="JWM20" s="433"/>
      <c r="JWN20" s="433"/>
      <c r="JWO20" s="433"/>
      <c r="JWP20" s="433"/>
      <c r="JWQ20" s="433"/>
      <c r="JWR20" s="433"/>
      <c r="JWS20" s="433"/>
      <c r="JWT20" s="433"/>
      <c r="JWU20" s="433"/>
      <c r="JWV20" s="433"/>
      <c r="JWW20" s="433"/>
      <c r="JWX20" s="433"/>
      <c r="JWY20" s="433"/>
      <c r="JWZ20" s="433"/>
      <c r="JXA20" s="433"/>
      <c r="JXB20" s="433"/>
      <c r="JXC20" s="433"/>
      <c r="JXD20" s="433"/>
      <c r="JXE20" s="433"/>
      <c r="JXF20" s="433"/>
      <c r="JXG20" s="433"/>
      <c r="JXH20" s="433"/>
      <c r="JXI20" s="433"/>
      <c r="JXJ20" s="433"/>
      <c r="JXK20" s="433"/>
      <c r="JXL20" s="433"/>
      <c r="JXM20" s="433"/>
      <c r="JXN20" s="433"/>
      <c r="JXO20" s="433"/>
      <c r="JXP20" s="433"/>
      <c r="JXQ20" s="433"/>
      <c r="JXR20" s="433"/>
      <c r="JXS20" s="433"/>
      <c r="JXT20" s="433"/>
      <c r="JXU20" s="433"/>
      <c r="JXV20" s="433"/>
      <c r="JXW20" s="433"/>
      <c r="JXX20" s="433"/>
      <c r="JXY20" s="433"/>
      <c r="JXZ20" s="433"/>
      <c r="JYA20" s="433"/>
      <c r="JYB20" s="433"/>
      <c r="JYC20" s="433"/>
      <c r="JYD20" s="433"/>
      <c r="JYE20" s="433"/>
      <c r="JYF20" s="433"/>
      <c r="JYG20" s="433"/>
      <c r="JYH20" s="433"/>
      <c r="JYI20" s="433"/>
      <c r="JYJ20" s="433"/>
      <c r="JYK20" s="433"/>
      <c r="JYL20" s="433"/>
      <c r="JYM20" s="433"/>
      <c r="JYN20" s="433"/>
      <c r="JYO20" s="433"/>
      <c r="JYP20" s="433"/>
      <c r="JYQ20" s="433"/>
      <c r="JYR20" s="433"/>
      <c r="JYS20" s="433"/>
      <c r="JYT20" s="433"/>
      <c r="JYU20" s="433"/>
      <c r="JYV20" s="433"/>
      <c r="JYW20" s="433"/>
      <c r="JYX20" s="433"/>
      <c r="JYY20" s="433"/>
      <c r="JYZ20" s="433"/>
      <c r="JZA20" s="433"/>
      <c r="JZB20" s="433"/>
      <c r="JZC20" s="433"/>
      <c r="JZD20" s="433"/>
      <c r="JZE20" s="433"/>
      <c r="JZF20" s="433"/>
      <c r="JZG20" s="433"/>
      <c r="JZH20" s="433"/>
      <c r="JZI20" s="433"/>
      <c r="JZJ20" s="433"/>
      <c r="JZK20" s="433"/>
      <c r="JZL20" s="433"/>
      <c r="JZM20" s="433"/>
      <c r="JZN20" s="433"/>
      <c r="JZO20" s="433"/>
      <c r="JZP20" s="433"/>
      <c r="JZQ20" s="433"/>
      <c r="JZR20" s="433"/>
      <c r="JZS20" s="433"/>
      <c r="JZT20" s="433"/>
      <c r="JZU20" s="433"/>
      <c r="JZV20" s="433"/>
      <c r="JZW20" s="433"/>
      <c r="JZX20" s="433"/>
      <c r="JZY20" s="433"/>
      <c r="JZZ20" s="433"/>
      <c r="KAA20" s="433"/>
      <c r="KAB20" s="433"/>
      <c r="KAC20" s="433"/>
      <c r="KAD20" s="433"/>
      <c r="KAE20" s="433"/>
      <c r="KAF20" s="433"/>
      <c r="KAG20" s="433"/>
      <c r="KAH20" s="433"/>
      <c r="KAI20" s="433"/>
      <c r="KAJ20" s="433"/>
      <c r="KAK20" s="433"/>
      <c r="KAL20" s="433"/>
      <c r="KAM20" s="433"/>
      <c r="KAN20" s="433"/>
      <c r="KAO20" s="433"/>
      <c r="KAP20" s="433"/>
      <c r="KAQ20" s="433"/>
      <c r="KAR20" s="433"/>
      <c r="KAS20" s="433"/>
      <c r="KAT20" s="433"/>
      <c r="KAU20" s="433"/>
      <c r="KAV20" s="433"/>
      <c r="KAW20" s="433"/>
      <c r="KAX20" s="433"/>
      <c r="KAY20" s="433"/>
      <c r="KAZ20" s="433"/>
      <c r="KBA20" s="433"/>
      <c r="KBB20" s="433"/>
      <c r="KBC20" s="433"/>
      <c r="KBD20" s="433"/>
      <c r="KBE20" s="433"/>
      <c r="KBF20" s="433"/>
      <c r="KBG20" s="433"/>
      <c r="KBH20" s="433"/>
      <c r="KBI20" s="433"/>
      <c r="KBJ20" s="433"/>
      <c r="KBK20" s="433"/>
      <c r="KBL20" s="433"/>
      <c r="KBM20" s="433"/>
      <c r="KBN20" s="433"/>
      <c r="KBO20" s="433"/>
      <c r="KBP20" s="433"/>
      <c r="KBQ20" s="433"/>
      <c r="KBR20" s="433"/>
      <c r="KBS20" s="433"/>
      <c r="KBT20" s="433"/>
      <c r="KBU20" s="433"/>
      <c r="KBV20" s="433"/>
      <c r="KBW20" s="433"/>
      <c r="KBX20" s="433"/>
      <c r="KBY20" s="433"/>
      <c r="KBZ20" s="433"/>
      <c r="KCA20" s="433"/>
      <c r="KCB20" s="433"/>
      <c r="KCC20" s="433"/>
      <c r="KCD20" s="433"/>
      <c r="KCE20" s="433"/>
      <c r="KCF20" s="433"/>
      <c r="KCG20" s="433"/>
      <c r="KCH20" s="433"/>
      <c r="KCI20" s="433"/>
      <c r="KCJ20" s="433"/>
      <c r="KCK20" s="433"/>
      <c r="KCL20" s="433"/>
      <c r="KCM20" s="433"/>
      <c r="KCN20" s="433"/>
      <c r="KCO20" s="433"/>
      <c r="KCP20" s="433"/>
      <c r="KCQ20" s="433"/>
      <c r="KCR20" s="433"/>
      <c r="KCS20" s="433"/>
      <c r="KCT20" s="433"/>
      <c r="KCU20" s="433"/>
      <c r="KCV20" s="433"/>
      <c r="KCW20" s="433"/>
      <c r="KCX20" s="433"/>
      <c r="KCY20" s="433"/>
      <c r="KCZ20" s="433"/>
      <c r="KDA20" s="433"/>
      <c r="KDB20" s="433"/>
      <c r="KDC20" s="433"/>
      <c r="KDD20" s="433"/>
      <c r="KDE20" s="433"/>
      <c r="KDF20" s="433"/>
      <c r="KDG20" s="433"/>
      <c r="KDH20" s="433"/>
      <c r="KDI20" s="433"/>
      <c r="KDJ20" s="433"/>
      <c r="KDK20" s="433"/>
      <c r="KDL20" s="433"/>
      <c r="KDM20" s="433"/>
      <c r="KDN20" s="433"/>
      <c r="KDO20" s="433"/>
      <c r="KDP20" s="433"/>
      <c r="KDQ20" s="433"/>
      <c r="KDR20" s="433"/>
      <c r="KDS20" s="433"/>
      <c r="KDT20" s="433"/>
      <c r="KDU20" s="433"/>
      <c r="KDV20" s="433"/>
      <c r="KDW20" s="433"/>
      <c r="KDX20" s="433"/>
      <c r="KDY20" s="433"/>
      <c r="KDZ20" s="433"/>
      <c r="KEA20" s="433"/>
      <c r="KEB20" s="433"/>
      <c r="KEC20" s="433"/>
      <c r="KED20" s="433"/>
      <c r="KEE20" s="433"/>
      <c r="KEF20" s="433"/>
      <c r="KEG20" s="433"/>
      <c r="KEH20" s="433"/>
      <c r="KEI20" s="433"/>
      <c r="KEJ20" s="433"/>
      <c r="KEK20" s="433"/>
      <c r="KEL20" s="433"/>
      <c r="KEM20" s="433"/>
      <c r="KEN20" s="433"/>
      <c r="KEO20" s="433"/>
      <c r="KEP20" s="433"/>
      <c r="KEQ20" s="433"/>
      <c r="KER20" s="433"/>
      <c r="KES20" s="433"/>
      <c r="KET20" s="433"/>
      <c r="KEU20" s="433"/>
      <c r="KEV20" s="433"/>
      <c r="KEW20" s="433"/>
      <c r="KEX20" s="433"/>
      <c r="KEY20" s="433"/>
      <c r="KEZ20" s="433"/>
      <c r="KFA20" s="433"/>
      <c r="KFB20" s="433"/>
      <c r="KFC20" s="433"/>
      <c r="KFD20" s="433"/>
      <c r="KFE20" s="433"/>
      <c r="KFF20" s="433"/>
      <c r="KFG20" s="433"/>
      <c r="KFH20" s="433"/>
      <c r="KFI20" s="433"/>
      <c r="KFJ20" s="433"/>
      <c r="KFK20" s="433"/>
      <c r="KFL20" s="433"/>
      <c r="KFM20" s="433"/>
      <c r="KFN20" s="433"/>
      <c r="KFO20" s="433"/>
      <c r="KFP20" s="433"/>
      <c r="KFQ20" s="433"/>
      <c r="KFR20" s="433"/>
      <c r="KFS20" s="433"/>
      <c r="KFT20" s="433"/>
      <c r="KFU20" s="433"/>
      <c r="KFV20" s="433"/>
      <c r="KFW20" s="433"/>
      <c r="KFX20" s="433"/>
      <c r="KFY20" s="433"/>
      <c r="KFZ20" s="433"/>
      <c r="KGA20" s="433"/>
      <c r="KGB20" s="433"/>
      <c r="KGC20" s="433"/>
      <c r="KGD20" s="433"/>
      <c r="KGE20" s="433"/>
      <c r="KGF20" s="433"/>
      <c r="KGG20" s="433"/>
      <c r="KGH20" s="433"/>
      <c r="KGI20" s="433"/>
      <c r="KGJ20" s="433"/>
      <c r="KGK20" s="433"/>
      <c r="KGL20" s="433"/>
      <c r="KGM20" s="433"/>
      <c r="KGN20" s="433"/>
      <c r="KGO20" s="433"/>
      <c r="KGP20" s="433"/>
      <c r="KGQ20" s="433"/>
      <c r="KGR20" s="433"/>
      <c r="KGS20" s="433"/>
      <c r="KGT20" s="433"/>
      <c r="KGU20" s="433"/>
      <c r="KGV20" s="433"/>
      <c r="KGW20" s="433"/>
      <c r="KGX20" s="433"/>
      <c r="KGY20" s="433"/>
      <c r="KGZ20" s="433"/>
      <c r="KHA20" s="433"/>
      <c r="KHB20" s="433"/>
      <c r="KHC20" s="433"/>
      <c r="KHD20" s="433"/>
      <c r="KHE20" s="433"/>
      <c r="KHF20" s="433"/>
      <c r="KHG20" s="433"/>
      <c r="KHH20" s="433"/>
      <c r="KHI20" s="433"/>
      <c r="KHJ20" s="433"/>
      <c r="KHK20" s="433"/>
      <c r="KHL20" s="433"/>
      <c r="KHM20" s="433"/>
      <c r="KHN20" s="433"/>
      <c r="KHO20" s="433"/>
      <c r="KHP20" s="433"/>
      <c r="KHQ20" s="433"/>
      <c r="KHR20" s="433"/>
      <c r="KHS20" s="433"/>
      <c r="KHT20" s="433"/>
      <c r="KHU20" s="433"/>
      <c r="KHV20" s="433"/>
      <c r="KHW20" s="433"/>
      <c r="KHX20" s="433"/>
      <c r="KHY20" s="433"/>
      <c r="KHZ20" s="433"/>
      <c r="KIA20" s="433"/>
      <c r="KIB20" s="433"/>
      <c r="KIC20" s="433"/>
      <c r="KID20" s="433"/>
      <c r="KIE20" s="433"/>
      <c r="KIF20" s="433"/>
      <c r="KIG20" s="433"/>
      <c r="KIH20" s="433"/>
      <c r="KII20" s="433"/>
      <c r="KIJ20" s="433"/>
      <c r="KIK20" s="433"/>
      <c r="KIL20" s="433"/>
      <c r="KIM20" s="433"/>
      <c r="KIN20" s="433"/>
      <c r="KIO20" s="433"/>
      <c r="KIP20" s="433"/>
      <c r="KIQ20" s="433"/>
      <c r="KIR20" s="433"/>
      <c r="KIS20" s="433"/>
      <c r="KIT20" s="433"/>
      <c r="KIU20" s="433"/>
      <c r="KIV20" s="433"/>
      <c r="KIW20" s="433"/>
      <c r="KIX20" s="433"/>
      <c r="KIY20" s="433"/>
      <c r="KIZ20" s="433"/>
      <c r="KJA20" s="433"/>
      <c r="KJB20" s="433"/>
      <c r="KJC20" s="433"/>
      <c r="KJD20" s="433"/>
      <c r="KJE20" s="433"/>
      <c r="KJF20" s="433"/>
      <c r="KJG20" s="433"/>
      <c r="KJH20" s="433"/>
      <c r="KJI20" s="433"/>
      <c r="KJJ20" s="433"/>
      <c r="KJK20" s="433"/>
      <c r="KJL20" s="433"/>
      <c r="KJM20" s="433"/>
      <c r="KJN20" s="433"/>
      <c r="KJO20" s="433"/>
      <c r="KJP20" s="433"/>
      <c r="KJQ20" s="433"/>
      <c r="KJR20" s="433"/>
      <c r="KJS20" s="433"/>
      <c r="KJT20" s="433"/>
      <c r="KJU20" s="433"/>
      <c r="KJV20" s="433"/>
      <c r="KJW20" s="433"/>
      <c r="KJX20" s="433"/>
      <c r="KJY20" s="433"/>
      <c r="KJZ20" s="433"/>
      <c r="KKA20" s="433"/>
      <c r="KKB20" s="433"/>
      <c r="KKC20" s="433"/>
      <c r="KKD20" s="433"/>
      <c r="KKE20" s="433"/>
      <c r="KKF20" s="433"/>
      <c r="KKG20" s="433"/>
      <c r="KKH20" s="433"/>
      <c r="KKI20" s="433"/>
      <c r="KKJ20" s="433"/>
      <c r="KKK20" s="433"/>
      <c r="KKL20" s="433"/>
      <c r="KKM20" s="433"/>
      <c r="KKN20" s="433"/>
      <c r="KKO20" s="433"/>
      <c r="KKP20" s="433"/>
      <c r="KKQ20" s="433"/>
      <c r="KKR20" s="433"/>
      <c r="KKS20" s="433"/>
      <c r="KKT20" s="433"/>
      <c r="KKU20" s="433"/>
      <c r="KKV20" s="433"/>
      <c r="KKW20" s="433"/>
      <c r="KKX20" s="433"/>
      <c r="KKY20" s="433"/>
      <c r="KKZ20" s="433"/>
      <c r="KLA20" s="433"/>
      <c r="KLB20" s="433"/>
      <c r="KLC20" s="433"/>
      <c r="KLD20" s="433"/>
      <c r="KLE20" s="433"/>
      <c r="KLF20" s="433"/>
      <c r="KLG20" s="433"/>
      <c r="KLH20" s="433"/>
      <c r="KLI20" s="433"/>
      <c r="KLJ20" s="433"/>
      <c r="KLK20" s="433"/>
      <c r="KLL20" s="433"/>
      <c r="KLM20" s="433"/>
      <c r="KLN20" s="433"/>
      <c r="KLO20" s="433"/>
      <c r="KLP20" s="433"/>
      <c r="KLQ20" s="433"/>
      <c r="KLR20" s="433"/>
      <c r="KLS20" s="433"/>
      <c r="KLT20" s="433"/>
      <c r="KLU20" s="433"/>
      <c r="KLV20" s="433"/>
      <c r="KLW20" s="433"/>
      <c r="KLX20" s="433"/>
      <c r="KLY20" s="433"/>
      <c r="KLZ20" s="433"/>
      <c r="KMA20" s="433"/>
      <c r="KMB20" s="433"/>
      <c r="KMC20" s="433"/>
      <c r="KMD20" s="433"/>
      <c r="KME20" s="433"/>
      <c r="KMF20" s="433"/>
      <c r="KMG20" s="433"/>
      <c r="KMH20" s="433"/>
      <c r="KMI20" s="433"/>
      <c r="KMJ20" s="433"/>
      <c r="KMK20" s="433"/>
      <c r="KML20" s="433"/>
      <c r="KMM20" s="433"/>
      <c r="KMN20" s="433"/>
      <c r="KMO20" s="433"/>
      <c r="KMP20" s="433"/>
      <c r="KMQ20" s="433"/>
      <c r="KMR20" s="433"/>
      <c r="KMS20" s="433"/>
      <c r="KMT20" s="433"/>
      <c r="KMU20" s="433"/>
      <c r="KMV20" s="433"/>
      <c r="KMW20" s="433"/>
      <c r="KMX20" s="433"/>
      <c r="KMY20" s="433"/>
      <c r="KMZ20" s="433"/>
      <c r="KNA20" s="433"/>
      <c r="KNB20" s="433"/>
      <c r="KNC20" s="433"/>
      <c r="KND20" s="433"/>
      <c r="KNE20" s="433"/>
      <c r="KNF20" s="433"/>
      <c r="KNG20" s="433"/>
      <c r="KNH20" s="433"/>
      <c r="KNI20" s="433"/>
      <c r="KNJ20" s="433"/>
      <c r="KNK20" s="433"/>
      <c r="KNL20" s="433"/>
      <c r="KNM20" s="433"/>
      <c r="KNN20" s="433"/>
      <c r="KNO20" s="433"/>
      <c r="KNP20" s="433"/>
      <c r="KNQ20" s="433"/>
      <c r="KNR20" s="433"/>
      <c r="KNS20" s="433"/>
      <c r="KNT20" s="433"/>
      <c r="KNU20" s="433"/>
      <c r="KNV20" s="433"/>
      <c r="KNW20" s="433"/>
      <c r="KNX20" s="433"/>
      <c r="KNY20" s="433"/>
      <c r="KNZ20" s="433"/>
      <c r="KOA20" s="433"/>
      <c r="KOB20" s="433"/>
      <c r="KOC20" s="433"/>
      <c r="KOD20" s="433"/>
      <c r="KOE20" s="433"/>
      <c r="KOF20" s="433"/>
      <c r="KOG20" s="433"/>
      <c r="KOH20" s="433"/>
      <c r="KOI20" s="433"/>
      <c r="KOJ20" s="433"/>
      <c r="KOK20" s="433"/>
      <c r="KOL20" s="433"/>
      <c r="KOM20" s="433"/>
      <c r="KON20" s="433"/>
      <c r="KOO20" s="433"/>
      <c r="KOP20" s="433"/>
      <c r="KOQ20" s="433"/>
      <c r="KOR20" s="433"/>
      <c r="KOS20" s="433"/>
      <c r="KOT20" s="433"/>
      <c r="KOU20" s="433"/>
      <c r="KOV20" s="433"/>
      <c r="KOW20" s="433"/>
      <c r="KOX20" s="433"/>
      <c r="KOY20" s="433"/>
      <c r="KOZ20" s="433"/>
      <c r="KPA20" s="433"/>
      <c r="KPB20" s="433"/>
      <c r="KPC20" s="433"/>
      <c r="KPD20" s="433"/>
      <c r="KPE20" s="433"/>
      <c r="KPF20" s="433"/>
      <c r="KPG20" s="433"/>
      <c r="KPH20" s="433"/>
      <c r="KPI20" s="433"/>
      <c r="KPJ20" s="433"/>
      <c r="KPK20" s="433"/>
      <c r="KPL20" s="433"/>
      <c r="KPM20" s="433"/>
      <c r="KPN20" s="433"/>
      <c r="KPO20" s="433"/>
      <c r="KPP20" s="433"/>
      <c r="KPQ20" s="433"/>
      <c r="KPR20" s="433"/>
      <c r="KPS20" s="433"/>
      <c r="KPT20" s="433"/>
      <c r="KPU20" s="433"/>
      <c r="KPV20" s="433"/>
      <c r="KPW20" s="433"/>
      <c r="KPX20" s="433"/>
      <c r="KPY20" s="433"/>
      <c r="KPZ20" s="433"/>
      <c r="KQA20" s="433"/>
      <c r="KQB20" s="433"/>
      <c r="KQC20" s="433"/>
      <c r="KQD20" s="433"/>
      <c r="KQE20" s="433"/>
      <c r="KQF20" s="433"/>
      <c r="KQG20" s="433"/>
      <c r="KQH20" s="433"/>
      <c r="KQI20" s="433"/>
      <c r="KQJ20" s="433"/>
      <c r="KQK20" s="433"/>
      <c r="KQL20" s="433"/>
      <c r="KQM20" s="433"/>
      <c r="KQN20" s="433"/>
      <c r="KQO20" s="433"/>
      <c r="KQP20" s="433"/>
      <c r="KQQ20" s="433"/>
      <c r="KQR20" s="433"/>
      <c r="KQS20" s="433"/>
      <c r="KQT20" s="433"/>
      <c r="KQU20" s="433"/>
      <c r="KQV20" s="433"/>
      <c r="KQW20" s="433"/>
      <c r="KQX20" s="433"/>
      <c r="KQY20" s="433"/>
      <c r="KQZ20" s="433"/>
      <c r="KRA20" s="433"/>
      <c r="KRB20" s="433"/>
      <c r="KRC20" s="433"/>
      <c r="KRD20" s="433"/>
      <c r="KRE20" s="433"/>
      <c r="KRF20" s="433"/>
      <c r="KRG20" s="433"/>
      <c r="KRH20" s="433"/>
      <c r="KRI20" s="433"/>
      <c r="KRJ20" s="433"/>
      <c r="KRK20" s="433"/>
      <c r="KRL20" s="433"/>
      <c r="KRM20" s="433"/>
      <c r="KRN20" s="433"/>
      <c r="KRO20" s="433"/>
      <c r="KRP20" s="433"/>
      <c r="KRQ20" s="433"/>
      <c r="KRR20" s="433"/>
      <c r="KRS20" s="433"/>
      <c r="KRT20" s="433"/>
      <c r="KRU20" s="433"/>
      <c r="KRV20" s="433"/>
      <c r="KRW20" s="433"/>
      <c r="KRX20" s="433"/>
      <c r="KRY20" s="433"/>
      <c r="KRZ20" s="433"/>
      <c r="KSA20" s="433"/>
      <c r="KSB20" s="433"/>
      <c r="KSC20" s="433"/>
      <c r="KSD20" s="433"/>
      <c r="KSE20" s="433"/>
      <c r="KSF20" s="433"/>
      <c r="KSG20" s="433"/>
      <c r="KSH20" s="433"/>
      <c r="KSI20" s="433"/>
      <c r="KSJ20" s="433"/>
      <c r="KSK20" s="433"/>
      <c r="KSL20" s="433"/>
      <c r="KSM20" s="433"/>
      <c r="KSN20" s="433"/>
      <c r="KSO20" s="433"/>
      <c r="KSP20" s="433"/>
      <c r="KSQ20" s="433"/>
      <c r="KSR20" s="433"/>
      <c r="KSS20" s="433"/>
      <c r="KST20" s="433"/>
      <c r="KSU20" s="433"/>
      <c r="KSV20" s="433"/>
      <c r="KSW20" s="433"/>
      <c r="KSX20" s="433"/>
      <c r="KSY20" s="433"/>
      <c r="KSZ20" s="433"/>
      <c r="KTA20" s="433"/>
      <c r="KTB20" s="433"/>
      <c r="KTC20" s="433"/>
      <c r="KTD20" s="433"/>
      <c r="KTE20" s="433"/>
      <c r="KTF20" s="433"/>
      <c r="KTG20" s="433"/>
      <c r="KTH20" s="433"/>
      <c r="KTI20" s="433"/>
      <c r="KTJ20" s="433"/>
      <c r="KTK20" s="433"/>
      <c r="KTL20" s="433"/>
      <c r="KTM20" s="433"/>
      <c r="KTN20" s="433"/>
      <c r="KTO20" s="433"/>
      <c r="KTP20" s="433"/>
      <c r="KTQ20" s="433"/>
      <c r="KTR20" s="433"/>
      <c r="KTS20" s="433"/>
      <c r="KTT20" s="433"/>
      <c r="KTU20" s="433"/>
      <c r="KTV20" s="433"/>
      <c r="KTW20" s="433"/>
      <c r="KTX20" s="433"/>
      <c r="KTY20" s="433"/>
      <c r="KTZ20" s="433"/>
      <c r="KUA20" s="433"/>
      <c r="KUB20" s="433"/>
      <c r="KUC20" s="433"/>
      <c r="KUD20" s="433"/>
      <c r="KUE20" s="433"/>
      <c r="KUF20" s="433"/>
      <c r="KUG20" s="433"/>
      <c r="KUH20" s="433"/>
      <c r="KUI20" s="433"/>
      <c r="KUJ20" s="433"/>
      <c r="KUK20" s="433"/>
      <c r="KUL20" s="433"/>
      <c r="KUM20" s="433"/>
      <c r="KUN20" s="433"/>
      <c r="KUO20" s="433"/>
      <c r="KUP20" s="433"/>
      <c r="KUQ20" s="433"/>
      <c r="KUR20" s="433"/>
      <c r="KUS20" s="433"/>
      <c r="KUT20" s="433"/>
      <c r="KUU20" s="433"/>
      <c r="KUV20" s="433"/>
      <c r="KUW20" s="433"/>
      <c r="KUX20" s="433"/>
      <c r="KUY20" s="433"/>
      <c r="KUZ20" s="433"/>
      <c r="KVA20" s="433"/>
      <c r="KVB20" s="433"/>
      <c r="KVC20" s="433"/>
      <c r="KVD20" s="433"/>
      <c r="KVE20" s="433"/>
      <c r="KVF20" s="433"/>
      <c r="KVG20" s="433"/>
      <c r="KVH20" s="433"/>
      <c r="KVI20" s="433"/>
      <c r="KVJ20" s="433"/>
      <c r="KVK20" s="433"/>
      <c r="KVL20" s="433"/>
      <c r="KVM20" s="433"/>
      <c r="KVN20" s="433"/>
      <c r="KVO20" s="433"/>
      <c r="KVP20" s="433"/>
      <c r="KVQ20" s="433"/>
      <c r="KVR20" s="433"/>
      <c r="KVS20" s="433"/>
      <c r="KVT20" s="433"/>
      <c r="KVU20" s="433"/>
      <c r="KVV20" s="433"/>
      <c r="KVW20" s="433"/>
      <c r="KVX20" s="433"/>
      <c r="KVY20" s="433"/>
      <c r="KVZ20" s="433"/>
      <c r="KWA20" s="433"/>
      <c r="KWB20" s="433"/>
      <c r="KWC20" s="433"/>
      <c r="KWD20" s="433"/>
      <c r="KWE20" s="433"/>
      <c r="KWF20" s="433"/>
      <c r="KWG20" s="433"/>
      <c r="KWH20" s="433"/>
      <c r="KWI20" s="433"/>
      <c r="KWJ20" s="433"/>
      <c r="KWK20" s="433"/>
      <c r="KWL20" s="433"/>
      <c r="KWM20" s="433"/>
      <c r="KWN20" s="433"/>
      <c r="KWO20" s="433"/>
      <c r="KWP20" s="433"/>
      <c r="KWQ20" s="433"/>
      <c r="KWR20" s="433"/>
      <c r="KWS20" s="433"/>
      <c r="KWT20" s="433"/>
      <c r="KWU20" s="433"/>
      <c r="KWV20" s="433"/>
      <c r="KWW20" s="433"/>
      <c r="KWX20" s="433"/>
      <c r="KWY20" s="433"/>
      <c r="KWZ20" s="433"/>
      <c r="KXA20" s="433"/>
      <c r="KXB20" s="433"/>
      <c r="KXC20" s="433"/>
      <c r="KXD20" s="433"/>
      <c r="KXE20" s="433"/>
      <c r="KXF20" s="433"/>
      <c r="KXG20" s="433"/>
      <c r="KXH20" s="433"/>
      <c r="KXI20" s="433"/>
      <c r="KXJ20" s="433"/>
      <c r="KXK20" s="433"/>
      <c r="KXL20" s="433"/>
      <c r="KXM20" s="433"/>
      <c r="KXN20" s="433"/>
      <c r="KXO20" s="433"/>
      <c r="KXP20" s="433"/>
      <c r="KXQ20" s="433"/>
      <c r="KXR20" s="433"/>
      <c r="KXS20" s="433"/>
      <c r="KXT20" s="433"/>
      <c r="KXU20" s="433"/>
      <c r="KXV20" s="433"/>
      <c r="KXW20" s="433"/>
      <c r="KXX20" s="433"/>
      <c r="KXY20" s="433"/>
      <c r="KXZ20" s="433"/>
      <c r="KYA20" s="433"/>
      <c r="KYB20" s="433"/>
      <c r="KYC20" s="433"/>
      <c r="KYD20" s="433"/>
      <c r="KYE20" s="433"/>
      <c r="KYF20" s="433"/>
      <c r="KYG20" s="433"/>
      <c r="KYH20" s="433"/>
      <c r="KYI20" s="433"/>
      <c r="KYJ20" s="433"/>
      <c r="KYK20" s="433"/>
      <c r="KYL20" s="433"/>
      <c r="KYM20" s="433"/>
      <c r="KYN20" s="433"/>
      <c r="KYO20" s="433"/>
      <c r="KYP20" s="433"/>
      <c r="KYQ20" s="433"/>
      <c r="KYR20" s="433"/>
      <c r="KYS20" s="433"/>
      <c r="KYT20" s="433"/>
      <c r="KYU20" s="433"/>
      <c r="KYV20" s="433"/>
      <c r="KYW20" s="433"/>
      <c r="KYX20" s="433"/>
      <c r="KYY20" s="433"/>
      <c r="KYZ20" s="433"/>
      <c r="KZA20" s="433"/>
      <c r="KZB20" s="433"/>
      <c r="KZC20" s="433"/>
      <c r="KZD20" s="433"/>
      <c r="KZE20" s="433"/>
      <c r="KZF20" s="433"/>
      <c r="KZG20" s="433"/>
      <c r="KZH20" s="433"/>
      <c r="KZI20" s="433"/>
      <c r="KZJ20" s="433"/>
      <c r="KZK20" s="433"/>
      <c r="KZL20" s="433"/>
      <c r="KZM20" s="433"/>
      <c r="KZN20" s="433"/>
      <c r="KZO20" s="433"/>
      <c r="KZP20" s="433"/>
      <c r="KZQ20" s="433"/>
      <c r="KZR20" s="433"/>
      <c r="KZS20" s="433"/>
      <c r="KZT20" s="433"/>
      <c r="KZU20" s="433"/>
      <c r="KZV20" s="433"/>
      <c r="KZW20" s="433"/>
      <c r="KZX20" s="433"/>
      <c r="KZY20" s="433"/>
      <c r="KZZ20" s="433"/>
      <c r="LAA20" s="433"/>
      <c r="LAB20" s="433"/>
      <c r="LAC20" s="433"/>
      <c r="LAD20" s="433"/>
      <c r="LAE20" s="433"/>
      <c r="LAF20" s="433"/>
      <c r="LAG20" s="433"/>
      <c r="LAH20" s="433"/>
      <c r="LAI20" s="433"/>
      <c r="LAJ20" s="433"/>
      <c r="LAK20" s="433"/>
      <c r="LAL20" s="433"/>
      <c r="LAM20" s="433"/>
      <c r="LAN20" s="433"/>
      <c r="LAO20" s="433"/>
      <c r="LAP20" s="433"/>
      <c r="LAQ20" s="433"/>
      <c r="LAR20" s="433"/>
      <c r="LAS20" s="433"/>
      <c r="LAT20" s="433"/>
      <c r="LAU20" s="433"/>
      <c r="LAV20" s="433"/>
      <c r="LAW20" s="433"/>
      <c r="LAX20" s="433"/>
      <c r="LAY20" s="433"/>
      <c r="LAZ20" s="433"/>
      <c r="LBA20" s="433"/>
      <c r="LBB20" s="433"/>
      <c r="LBC20" s="433"/>
      <c r="LBD20" s="433"/>
      <c r="LBE20" s="433"/>
      <c r="LBF20" s="433"/>
      <c r="LBG20" s="433"/>
      <c r="LBH20" s="433"/>
      <c r="LBI20" s="433"/>
      <c r="LBJ20" s="433"/>
      <c r="LBK20" s="433"/>
      <c r="LBL20" s="433"/>
      <c r="LBM20" s="433"/>
      <c r="LBN20" s="433"/>
      <c r="LBO20" s="433"/>
      <c r="LBP20" s="433"/>
      <c r="LBQ20" s="433"/>
      <c r="LBR20" s="433"/>
      <c r="LBS20" s="433"/>
      <c r="LBT20" s="433"/>
      <c r="LBU20" s="433"/>
      <c r="LBV20" s="433"/>
      <c r="LBW20" s="433"/>
      <c r="LBX20" s="433"/>
      <c r="LBY20" s="433"/>
      <c r="LBZ20" s="433"/>
      <c r="LCA20" s="433"/>
      <c r="LCB20" s="433"/>
      <c r="LCC20" s="433"/>
      <c r="LCD20" s="433"/>
      <c r="LCE20" s="433"/>
      <c r="LCF20" s="433"/>
      <c r="LCG20" s="433"/>
      <c r="LCH20" s="433"/>
      <c r="LCI20" s="433"/>
      <c r="LCJ20" s="433"/>
      <c r="LCK20" s="433"/>
      <c r="LCL20" s="433"/>
      <c r="LCM20" s="433"/>
      <c r="LCN20" s="433"/>
      <c r="LCO20" s="433"/>
      <c r="LCP20" s="433"/>
      <c r="LCQ20" s="433"/>
      <c r="LCR20" s="433"/>
      <c r="LCS20" s="433"/>
      <c r="LCT20" s="433"/>
      <c r="LCU20" s="433"/>
      <c r="LCV20" s="433"/>
      <c r="LCW20" s="433"/>
      <c r="LCX20" s="433"/>
      <c r="LCY20" s="433"/>
      <c r="LCZ20" s="433"/>
      <c r="LDA20" s="433"/>
      <c r="LDB20" s="433"/>
      <c r="LDC20" s="433"/>
      <c r="LDD20" s="433"/>
      <c r="LDE20" s="433"/>
      <c r="LDF20" s="433"/>
      <c r="LDG20" s="433"/>
      <c r="LDH20" s="433"/>
      <c r="LDI20" s="433"/>
      <c r="LDJ20" s="433"/>
      <c r="LDK20" s="433"/>
      <c r="LDL20" s="433"/>
      <c r="LDM20" s="433"/>
      <c r="LDN20" s="433"/>
      <c r="LDO20" s="433"/>
      <c r="LDP20" s="433"/>
      <c r="LDQ20" s="433"/>
      <c r="LDR20" s="433"/>
      <c r="LDS20" s="433"/>
      <c r="LDT20" s="433"/>
      <c r="LDU20" s="433"/>
      <c r="LDV20" s="433"/>
      <c r="LDW20" s="433"/>
      <c r="LDX20" s="433"/>
      <c r="LDY20" s="433"/>
      <c r="LDZ20" s="433"/>
      <c r="LEA20" s="433"/>
      <c r="LEB20" s="433"/>
      <c r="LEC20" s="433"/>
      <c r="LED20" s="433"/>
      <c r="LEE20" s="433"/>
      <c r="LEF20" s="433"/>
      <c r="LEG20" s="433"/>
      <c r="LEH20" s="433"/>
      <c r="LEI20" s="433"/>
      <c r="LEJ20" s="433"/>
      <c r="LEK20" s="433"/>
      <c r="LEL20" s="433"/>
      <c r="LEM20" s="433"/>
      <c r="LEN20" s="433"/>
      <c r="LEO20" s="433"/>
      <c r="LEP20" s="433"/>
      <c r="LEQ20" s="433"/>
      <c r="LER20" s="433"/>
      <c r="LES20" s="433"/>
      <c r="LET20" s="433"/>
      <c r="LEU20" s="433"/>
      <c r="LEV20" s="433"/>
      <c r="LEW20" s="433"/>
      <c r="LEX20" s="433"/>
      <c r="LEY20" s="433"/>
      <c r="LEZ20" s="433"/>
      <c r="LFA20" s="433"/>
      <c r="LFB20" s="433"/>
      <c r="LFC20" s="433"/>
      <c r="LFD20" s="433"/>
      <c r="LFE20" s="433"/>
      <c r="LFF20" s="433"/>
      <c r="LFG20" s="433"/>
      <c r="LFH20" s="433"/>
      <c r="LFI20" s="433"/>
      <c r="LFJ20" s="433"/>
      <c r="LFK20" s="433"/>
      <c r="LFL20" s="433"/>
      <c r="LFM20" s="433"/>
      <c r="LFN20" s="433"/>
      <c r="LFO20" s="433"/>
      <c r="LFP20" s="433"/>
      <c r="LFQ20" s="433"/>
      <c r="LFR20" s="433"/>
      <c r="LFS20" s="433"/>
      <c r="LFT20" s="433"/>
      <c r="LFU20" s="433"/>
      <c r="LFV20" s="433"/>
      <c r="LFW20" s="433"/>
      <c r="LFX20" s="433"/>
      <c r="LFY20" s="433"/>
      <c r="LFZ20" s="433"/>
      <c r="LGA20" s="433"/>
      <c r="LGB20" s="433"/>
      <c r="LGC20" s="433"/>
      <c r="LGD20" s="433"/>
      <c r="LGE20" s="433"/>
      <c r="LGF20" s="433"/>
      <c r="LGG20" s="433"/>
      <c r="LGH20" s="433"/>
      <c r="LGI20" s="433"/>
      <c r="LGJ20" s="433"/>
      <c r="LGK20" s="433"/>
      <c r="LGL20" s="433"/>
      <c r="LGM20" s="433"/>
      <c r="LGN20" s="433"/>
      <c r="LGO20" s="433"/>
      <c r="LGP20" s="433"/>
      <c r="LGQ20" s="433"/>
      <c r="LGR20" s="433"/>
      <c r="LGS20" s="433"/>
      <c r="LGT20" s="433"/>
      <c r="LGU20" s="433"/>
      <c r="LGV20" s="433"/>
      <c r="LGW20" s="433"/>
      <c r="LGX20" s="433"/>
      <c r="LGY20" s="433"/>
      <c r="LGZ20" s="433"/>
      <c r="LHA20" s="433"/>
      <c r="LHB20" s="433"/>
      <c r="LHC20" s="433"/>
      <c r="LHD20" s="433"/>
      <c r="LHE20" s="433"/>
      <c r="LHF20" s="433"/>
      <c r="LHG20" s="433"/>
      <c r="LHH20" s="433"/>
      <c r="LHI20" s="433"/>
      <c r="LHJ20" s="433"/>
      <c r="LHK20" s="433"/>
      <c r="LHL20" s="433"/>
      <c r="LHM20" s="433"/>
      <c r="LHN20" s="433"/>
      <c r="LHO20" s="433"/>
      <c r="LHP20" s="433"/>
      <c r="LHQ20" s="433"/>
      <c r="LHR20" s="433"/>
      <c r="LHS20" s="433"/>
      <c r="LHT20" s="433"/>
      <c r="LHU20" s="433"/>
      <c r="LHV20" s="433"/>
      <c r="LHW20" s="433"/>
      <c r="LHX20" s="433"/>
      <c r="LHY20" s="433"/>
      <c r="LHZ20" s="433"/>
      <c r="LIA20" s="433"/>
      <c r="LIB20" s="433"/>
      <c r="LIC20" s="433"/>
      <c r="LID20" s="433"/>
      <c r="LIE20" s="433"/>
      <c r="LIF20" s="433"/>
      <c r="LIG20" s="433"/>
      <c r="LIH20" s="433"/>
      <c r="LII20" s="433"/>
      <c r="LIJ20" s="433"/>
      <c r="LIK20" s="433"/>
      <c r="LIL20" s="433"/>
      <c r="LIM20" s="433"/>
      <c r="LIN20" s="433"/>
      <c r="LIO20" s="433"/>
      <c r="LIP20" s="433"/>
      <c r="LIQ20" s="433"/>
      <c r="LIR20" s="433"/>
      <c r="LIS20" s="433"/>
      <c r="LIT20" s="433"/>
      <c r="LIU20" s="433"/>
      <c r="LIV20" s="433"/>
      <c r="LIW20" s="433"/>
      <c r="LIX20" s="433"/>
      <c r="LIY20" s="433"/>
      <c r="LIZ20" s="433"/>
      <c r="LJA20" s="433"/>
      <c r="LJB20" s="433"/>
      <c r="LJC20" s="433"/>
      <c r="LJD20" s="433"/>
      <c r="LJE20" s="433"/>
      <c r="LJF20" s="433"/>
      <c r="LJG20" s="433"/>
      <c r="LJH20" s="433"/>
      <c r="LJI20" s="433"/>
      <c r="LJJ20" s="433"/>
      <c r="LJK20" s="433"/>
      <c r="LJL20" s="433"/>
      <c r="LJM20" s="433"/>
      <c r="LJN20" s="433"/>
      <c r="LJO20" s="433"/>
      <c r="LJP20" s="433"/>
      <c r="LJQ20" s="433"/>
      <c r="LJR20" s="433"/>
      <c r="LJS20" s="433"/>
      <c r="LJT20" s="433"/>
      <c r="LJU20" s="433"/>
      <c r="LJV20" s="433"/>
      <c r="LJW20" s="433"/>
      <c r="LJX20" s="433"/>
      <c r="LJY20" s="433"/>
      <c r="LJZ20" s="433"/>
      <c r="LKA20" s="433"/>
      <c r="LKB20" s="433"/>
      <c r="LKC20" s="433"/>
      <c r="LKD20" s="433"/>
      <c r="LKE20" s="433"/>
      <c r="LKF20" s="433"/>
      <c r="LKG20" s="433"/>
      <c r="LKH20" s="433"/>
      <c r="LKI20" s="433"/>
      <c r="LKJ20" s="433"/>
      <c r="LKK20" s="433"/>
      <c r="LKL20" s="433"/>
      <c r="LKM20" s="433"/>
      <c r="LKN20" s="433"/>
      <c r="LKO20" s="433"/>
      <c r="LKP20" s="433"/>
      <c r="LKQ20" s="433"/>
      <c r="LKR20" s="433"/>
      <c r="LKS20" s="433"/>
      <c r="LKT20" s="433"/>
      <c r="LKU20" s="433"/>
      <c r="LKV20" s="433"/>
      <c r="LKW20" s="433"/>
      <c r="LKX20" s="433"/>
      <c r="LKY20" s="433"/>
      <c r="LKZ20" s="433"/>
      <c r="LLA20" s="433"/>
      <c r="LLB20" s="433"/>
      <c r="LLC20" s="433"/>
      <c r="LLD20" s="433"/>
      <c r="LLE20" s="433"/>
      <c r="LLF20" s="433"/>
      <c r="LLG20" s="433"/>
      <c r="LLH20" s="433"/>
      <c r="LLI20" s="433"/>
      <c r="LLJ20" s="433"/>
      <c r="LLK20" s="433"/>
      <c r="LLL20" s="433"/>
      <c r="LLM20" s="433"/>
      <c r="LLN20" s="433"/>
      <c r="LLO20" s="433"/>
      <c r="LLP20" s="433"/>
      <c r="LLQ20" s="433"/>
      <c r="LLR20" s="433"/>
      <c r="LLS20" s="433"/>
      <c r="LLT20" s="433"/>
      <c r="LLU20" s="433"/>
      <c r="LLV20" s="433"/>
      <c r="LLW20" s="433"/>
      <c r="LLX20" s="433"/>
      <c r="LLY20" s="433"/>
      <c r="LLZ20" s="433"/>
      <c r="LMA20" s="433"/>
      <c r="LMB20" s="433"/>
      <c r="LMC20" s="433"/>
      <c r="LMD20" s="433"/>
      <c r="LME20" s="433"/>
      <c r="LMF20" s="433"/>
      <c r="LMG20" s="433"/>
      <c r="LMH20" s="433"/>
      <c r="LMI20" s="433"/>
      <c r="LMJ20" s="433"/>
      <c r="LMK20" s="433"/>
      <c r="LML20" s="433"/>
      <c r="LMM20" s="433"/>
      <c r="LMN20" s="433"/>
      <c r="LMO20" s="433"/>
      <c r="LMP20" s="433"/>
      <c r="LMQ20" s="433"/>
      <c r="LMR20" s="433"/>
      <c r="LMS20" s="433"/>
      <c r="LMT20" s="433"/>
      <c r="LMU20" s="433"/>
      <c r="LMV20" s="433"/>
      <c r="LMW20" s="433"/>
      <c r="LMX20" s="433"/>
      <c r="LMY20" s="433"/>
      <c r="LMZ20" s="433"/>
      <c r="LNA20" s="433"/>
      <c r="LNB20" s="433"/>
      <c r="LNC20" s="433"/>
      <c r="LND20" s="433"/>
      <c r="LNE20" s="433"/>
      <c r="LNF20" s="433"/>
      <c r="LNG20" s="433"/>
      <c r="LNH20" s="433"/>
      <c r="LNI20" s="433"/>
      <c r="LNJ20" s="433"/>
      <c r="LNK20" s="433"/>
      <c r="LNL20" s="433"/>
      <c r="LNM20" s="433"/>
      <c r="LNN20" s="433"/>
      <c r="LNO20" s="433"/>
      <c r="LNP20" s="433"/>
      <c r="LNQ20" s="433"/>
      <c r="LNR20" s="433"/>
      <c r="LNS20" s="433"/>
      <c r="LNT20" s="433"/>
      <c r="LNU20" s="433"/>
      <c r="LNV20" s="433"/>
      <c r="LNW20" s="433"/>
      <c r="LNX20" s="433"/>
      <c r="LNY20" s="433"/>
      <c r="LNZ20" s="433"/>
      <c r="LOA20" s="433"/>
      <c r="LOB20" s="433"/>
      <c r="LOC20" s="433"/>
      <c r="LOD20" s="433"/>
      <c r="LOE20" s="433"/>
      <c r="LOF20" s="433"/>
      <c r="LOG20" s="433"/>
      <c r="LOH20" s="433"/>
      <c r="LOI20" s="433"/>
      <c r="LOJ20" s="433"/>
      <c r="LOK20" s="433"/>
      <c r="LOL20" s="433"/>
      <c r="LOM20" s="433"/>
      <c r="LON20" s="433"/>
      <c r="LOO20" s="433"/>
      <c r="LOP20" s="433"/>
      <c r="LOQ20" s="433"/>
      <c r="LOR20" s="433"/>
      <c r="LOS20" s="433"/>
      <c r="LOT20" s="433"/>
      <c r="LOU20" s="433"/>
      <c r="LOV20" s="433"/>
      <c r="LOW20" s="433"/>
      <c r="LOX20" s="433"/>
      <c r="LOY20" s="433"/>
      <c r="LOZ20" s="433"/>
      <c r="LPA20" s="433"/>
      <c r="LPB20" s="433"/>
      <c r="LPC20" s="433"/>
      <c r="LPD20" s="433"/>
      <c r="LPE20" s="433"/>
      <c r="LPF20" s="433"/>
      <c r="LPG20" s="433"/>
      <c r="LPH20" s="433"/>
      <c r="LPI20" s="433"/>
      <c r="LPJ20" s="433"/>
      <c r="LPK20" s="433"/>
      <c r="LPL20" s="433"/>
      <c r="LPM20" s="433"/>
      <c r="LPN20" s="433"/>
      <c r="LPO20" s="433"/>
      <c r="LPP20" s="433"/>
      <c r="LPQ20" s="433"/>
      <c r="LPR20" s="433"/>
      <c r="LPS20" s="433"/>
      <c r="LPT20" s="433"/>
      <c r="LPU20" s="433"/>
      <c r="LPV20" s="433"/>
      <c r="LPW20" s="433"/>
      <c r="LPX20" s="433"/>
      <c r="LPY20" s="433"/>
      <c r="LPZ20" s="433"/>
      <c r="LQA20" s="433"/>
      <c r="LQB20" s="433"/>
      <c r="LQC20" s="433"/>
      <c r="LQD20" s="433"/>
      <c r="LQE20" s="433"/>
      <c r="LQF20" s="433"/>
      <c r="LQG20" s="433"/>
      <c r="LQH20" s="433"/>
      <c r="LQI20" s="433"/>
      <c r="LQJ20" s="433"/>
      <c r="LQK20" s="433"/>
      <c r="LQL20" s="433"/>
      <c r="LQM20" s="433"/>
      <c r="LQN20" s="433"/>
      <c r="LQO20" s="433"/>
      <c r="LQP20" s="433"/>
      <c r="LQQ20" s="433"/>
      <c r="LQR20" s="433"/>
      <c r="LQS20" s="433"/>
      <c r="LQT20" s="433"/>
      <c r="LQU20" s="433"/>
      <c r="LQV20" s="433"/>
      <c r="LQW20" s="433"/>
      <c r="LQX20" s="433"/>
      <c r="LQY20" s="433"/>
      <c r="LQZ20" s="433"/>
      <c r="LRA20" s="433"/>
      <c r="LRB20" s="433"/>
      <c r="LRC20" s="433"/>
      <c r="LRD20" s="433"/>
      <c r="LRE20" s="433"/>
      <c r="LRF20" s="433"/>
      <c r="LRG20" s="433"/>
      <c r="LRH20" s="433"/>
      <c r="LRI20" s="433"/>
      <c r="LRJ20" s="433"/>
      <c r="LRK20" s="433"/>
      <c r="LRL20" s="433"/>
      <c r="LRM20" s="433"/>
      <c r="LRN20" s="433"/>
      <c r="LRO20" s="433"/>
      <c r="LRP20" s="433"/>
      <c r="LRQ20" s="433"/>
      <c r="LRR20" s="433"/>
      <c r="LRS20" s="433"/>
      <c r="LRT20" s="433"/>
      <c r="LRU20" s="433"/>
      <c r="LRV20" s="433"/>
      <c r="LRW20" s="433"/>
      <c r="LRX20" s="433"/>
      <c r="LRY20" s="433"/>
      <c r="LRZ20" s="433"/>
      <c r="LSA20" s="433"/>
      <c r="LSB20" s="433"/>
      <c r="LSC20" s="433"/>
      <c r="LSD20" s="433"/>
      <c r="LSE20" s="433"/>
      <c r="LSF20" s="433"/>
      <c r="LSG20" s="433"/>
      <c r="LSH20" s="433"/>
      <c r="LSI20" s="433"/>
      <c r="LSJ20" s="433"/>
      <c r="LSK20" s="433"/>
      <c r="LSL20" s="433"/>
      <c r="LSM20" s="433"/>
      <c r="LSN20" s="433"/>
      <c r="LSO20" s="433"/>
      <c r="LSP20" s="433"/>
      <c r="LSQ20" s="433"/>
      <c r="LSR20" s="433"/>
      <c r="LSS20" s="433"/>
      <c r="LST20" s="433"/>
      <c r="LSU20" s="433"/>
      <c r="LSV20" s="433"/>
      <c r="LSW20" s="433"/>
      <c r="LSX20" s="433"/>
      <c r="LSY20" s="433"/>
      <c r="LSZ20" s="433"/>
      <c r="LTA20" s="433"/>
      <c r="LTB20" s="433"/>
      <c r="LTC20" s="433"/>
      <c r="LTD20" s="433"/>
      <c r="LTE20" s="433"/>
      <c r="LTF20" s="433"/>
      <c r="LTG20" s="433"/>
      <c r="LTH20" s="433"/>
      <c r="LTI20" s="433"/>
      <c r="LTJ20" s="433"/>
      <c r="LTK20" s="433"/>
      <c r="LTL20" s="433"/>
      <c r="LTM20" s="433"/>
      <c r="LTN20" s="433"/>
      <c r="LTO20" s="433"/>
      <c r="LTP20" s="433"/>
      <c r="LTQ20" s="433"/>
      <c r="LTR20" s="433"/>
      <c r="LTS20" s="433"/>
      <c r="LTT20" s="433"/>
      <c r="LTU20" s="433"/>
      <c r="LTV20" s="433"/>
      <c r="LTW20" s="433"/>
      <c r="LTX20" s="433"/>
      <c r="LTY20" s="433"/>
      <c r="LTZ20" s="433"/>
      <c r="LUA20" s="433"/>
      <c r="LUB20" s="433"/>
      <c r="LUC20" s="433"/>
      <c r="LUD20" s="433"/>
      <c r="LUE20" s="433"/>
      <c r="LUF20" s="433"/>
      <c r="LUG20" s="433"/>
      <c r="LUH20" s="433"/>
      <c r="LUI20" s="433"/>
      <c r="LUJ20" s="433"/>
      <c r="LUK20" s="433"/>
      <c r="LUL20" s="433"/>
      <c r="LUM20" s="433"/>
      <c r="LUN20" s="433"/>
      <c r="LUO20" s="433"/>
      <c r="LUP20" s="433"/>
      <c r="LUQ20" s="433"/>
      <c r="LUR20" s="433"/>
      <c r="LUS20" s="433"/>
      <c r="LUT20" s="433"/>
      <c r="LUU20" s="433"/>
      <c r="LUV20" s="433"/>
      <c r="LUW20" s="433"/>
      <c r="LUX20" s="433"/>
      <c r="LUY20" s="433"/>
      <c r="LUZ20" s="433"/>
      <c r="LVA20" s="433"/>
      <c r="LVB20" s="433"/>
      <c r="LVC20" s="433"/>
      <c r="LVD20" s="433"/>
      <c r="LVE20" s="433"/>
      <c r="LVF20" s="433"/>
      <c r="LVG20" s="433"/>
      <c r="LVH20" s="433"/>
      <c r="LVI20" s="433"/>
      <c r="LVJ20" s="433"/>
      <c r="LVK20" s="433"/>
      <c r="LVL20" s="433"/>
      <c r="LVM20" s="433"/>
      <c r="LVN20" s="433"/>
      <c r="LVO20" s="433"/>
      <c r="LVP20" s="433"/>
      <c r="LVQ20" s="433"/>
      <c r="LVR20" s="433"/>
      <c r="LVS20" s="433"/>
      <c r="LVT20" s="433"/>
      <c r="LVU20" s="433"/>
      <c r="LVV20" s="433"/>
      <c r="LVW20" s="433"/>
      <c r="LVX20" s="433"/>
      <c r="LVY20" s="433"/>
      <c r="LVZ20" s="433"/>
      <c r="LWA20" s="433"/>
      <c r="LWB20" s="433"/>
      <c r="LWC20" s="433"/>
      <c r="LWD20" s="433"/>
      <c r="LWE20" s="433"/>
      <c r="LWF20" s="433"/>
      <c r="LWG20" s="433"/>
      <c r="LWH20" s="433"/>
      <c r="LWI20" s="433"/>
      <c r="LWJ20" s="433"/>
      <c r="LWK20" s="433"/>
      <c r="LWL20" s="433"/>
      <c r="LWM20" s="433"/>
      <c r="LWN20" s="433"/>
      <c r="LWO20" s="433"/>
      <c r="LWP20" s="433"/>
      <c r="LWQ20" s="433"/>
      <c r="LWR20" s="433"/>
      <c r="LWS20" s="433"/>
      <c r="LWT20" s="433"/>
      <c r="LWU20" s="433"/>
      <c r="LWV20" s="433"/>
      <c r="LWW20" s="433"/>
      <c r="LWX20" s="433"/>
      <c r="LWY20" s="433"/>
      <c r="LWZ20" s="433"/>
      <c r="LXA20" s="433"/>
      <c r="LXB20" s="433"/>
      <c r="LXC20" s="433"/>
      <c r="LXD20" s="433"/>
      <c r="LXE20" s="433"/>
      <c r="LXF20" s="433"/>
      <c r="LXG20" s="433"/>
      <c r="LXH20" s="433"/>
      <c r="LXI20" s="433"/>
      <c r="LXJ20" s="433"/>
      <c r="LXK20" s="433"/>
      <c r="LXL20" s="433"/>
      <c r="LXM20" s="433"/>
      <c r="LXN20" s="433"/>
      <c r="LXO20" s="433"/>
      <c r="LXP20" s="433"/>
      <c r="LXQ20" s="433"/>
      <c r="LXR20" s="433"/>
      <c r="LXS20" s="433"/>
      <c r="LXT20" s="433"/>
      <c r="LXU20" s="433"/>
      <c r="LXV20" s="433"/>
      <c r="LXW20" s="433"/>
      <c r="LXX20" s="433"/>
      <c r="LXY20" s="433"/>
      <c r="LXZ20" s="433"/>
      <c r="LYA20" s="433"/>
      <c r="LYB20" s="433"/>
      <c r="LYC20" s="433"/>
      <c r="LYD20" s="433"/>
      <c r="LYE20" s="433"/>
      <c r="LYF20" s="433"/>
      <c r="LYG20" s="433"/>
      <c r="LYH20" s="433"/>
      <c r="LYI20" s="433"/>
      <c r="LYJ20" s="433"/>
      <c r="LYK20" s="433"/>
      <c r="LYL20" s="433"/>
      <c r="LYM20" s="433"/>
      <c r="LYN20" s="433"/>
      <c r="LYO20" s="433"/>
      <c r="LYP20" s="433"/>
      <c r="LYQ20" s="433"/>
      <c r="LYR20" s="433"/>
      <c r="LYS20" s="433"/>
      <c r="LYT20" s="433"/>
      <c r="LYU20" s="433"/>
      <c r="LYV20" s="433"/>
      <c r="LYW20" s="433"/>
      <c r="LYX20" s="433"/>
      <c r="LYY20" s="433"/>
      <c r="LYZ20" s="433"/>
      <c r="LZA20" s="433"/>
      <c r="LZB20" s="433"/>
      <c r="LZC20" s="433"/>
      <c r="LZD20" s="433"/>
      <c r="LZE20" s="433"/>
      <c r="LZF20" s="433"/>
      <c r="LZG20" s="433"/>
      <c r="LZH20" s="433"/>
      <c r="LZI20" s="433"/>
      <c r="LZJ20" s="433"/>
      <c r="LZK20" s="433"/>
      <c r="LZL20" s="433"/>
      <c r="LZM20" s="433"/>
      <c r="LZN20" s="433"/>
      <c r="LZO20" s="433"/>
      <c r="LZP20" s="433"/>
      <c r="LZQ20" s="433"/>
      <c r="LZR20" s="433"/>
      <c r="LZS20" s="433"/>
      <c r="LZT20" s="433"/>
      <c r="LZU20" s="433"/>
      <c r="LZV20" s="433"/>
      <c r="LZW20" s="433"/>
      <c r="LZX20" s="433"/>
      <c r="LZY20" s="433"/>
      <c r="LZZ20" s="433"/>
      <c r="MAA20" s="433"/>
      <c r="MAB20" s="433"/>
      <c r="MAC20" s="433"/>
      <c r="MAD20" s="433"/>
      <c r="MAE20" s="433"/>
      <c r="MAF20" s="433"/>
      <c r="MAG20" s="433"/>
      <c r="MAH20" s="433"/>
      <c r="MAI20" s="433"/>
      <c r="MAJ20" s="433"/>
      <c r="MAK20" s="433"/>
      <c r="MAL20" s="433"/>
      <c r="MAM20" s="433"/>
      <c r="MAN20" s="433"/>
      <c r="MAO20" s="433"/>
      <c r="MAP20" s="433"/>
      <c r="MAQ20" s="433"/>
      <c r="MAR20" s="433"/>
      <c r="MAS20" s="433"/>
      <c r="MAT20" s="433"/>
      <c r="MAU20" s="433"/>
      <c r="MAV20" s="433"/>
      <c r="MAW20" s="433"/>
      <c r="MAX20" s="433"/>
      <c r="MAY20" s="433"/>
      <c r="MAZ20" s="433"/>
      <c r="MBA20" s="433"/>
      <c r="MBB20" s="433"/>
      <c r="MBC20" s="433"/>
      <c r="MBD20" s="433"/>
      <c r="MBE20" s="433"/>
      <c r="MBF20" s="433"/>
      <c r="MBG20" s="433"/>
      <c r="MBH20" s="433"/>
      <c r="MBI20" s="433"/>
      <c r="MBJ20" s="433"/>
      <c r="MBK20" s="433"/>
      <c r="MBL20" s="433"/>
      <c r="MBM20" s="433"/>
      <c r="MBN20" s="433"/>
      <c r="MBO20" s="433"/>
      <c r="MBP20" s="433"/>
      <c r="MBQ20" s="433"/>
      <c r="MBR20" s="433"/>
      <c r="MBS20" s="433"/>
      <c r="MBT20" s="433"/>
      <c r="MBU20" s="433"/>
      <c r="MBV20" s="433"/>
      <c r="MBW20" s="433"/>
      <c r="MBX20" s="433"/>
      <c r="MBY20" s="433"/>
      <c r="MBZ20" s="433"/>
      <c r="MCA20" s="433"/>
      <c r="MCB20" s="433"/>
      <c r="MCC20" s="433"/>
      <c r="MCD20" s="433"/>
      <c r="MCE20" s="433"/>
      <c r="MCF20" s="433"/>
      <c r="MCG20" s="433"/>
      <c r="MCH20" s="433"/>
      <c r="MCI20" s="433"/>
      <c r="MCJ20" s="433"/>
      <c r="MCK20" s="433"/>
      <c r="MCL20" s="433"/>
      <c r="MCM20" s="433"/>
      <c r="MCN20" s="433"/>
      <c r="MCO20" s="433"/>
      <c r="MCP20" s="433"/>
      <c r="MCQ20" s="433"/>
      <c r="MCR20" s="433"/>
      <c r="MCS20" s="433"/>
      <c r="MCT20" s="433"/>
      <c r="MCU20" s="433"/>
      <c r="MCV20" s="433"/>
      <c r="MCW20" s="433"/>
      <c r="MCX20" s="433"/>
      <c r="MCY20" s="433"/>
      <c r="MCZ20" s="433"/>
      <c r="MDA20" s="433"/>
      <c r="MDB20" s="433"/>
      <c r="MDC20" s="433"/>
      <c r="MDD20" s="433"/>
      <c r="MDE20" s="433"/>
      <c r="MDF20" s="433"/>
      <c r="MDG20" s="433"/>
      <c r="MDH20" s="433"/>
      <c r="MDI20" s="433"/>
      <c r="MDJ20" s="433"/>
      <c r="MDK20" s="433"/>
      <c r="MDL20" s="433"/>
      <c r="MDM20" s="433"/>
      <c r="MDN20" s="433"/>
      <c r="MDO20" s="433"/>
      <c r="MDP20" s="433"/>
      <c r="MDQ20" s="433"/>
      <c r="MDR20" s="433"/>
      <c r="MDS20" s="433"/>
      <c r="MDT20" s="433"/>
      <c r="MDU20" s="433"/>
      <c r="MDV20" s="433"/>
      <c r="MDW20" s="433"/>
      <c r="MDX20" s="433"/>
      <c r="MDY20" s="433"/>
      <c r="MDZ20" s="433"/>
      <c r="MEA20" s="433"/>
      <c r="MEB20" s="433"/>
      <c r="MEC20" s="433"/>
      <c r="MED20" s="433"/>
      <c r="MEE20" s="433"/>
      <c r="MEF20" s="433"/>
      <c r="MEG20" s="433"/>
      <c r="MEH20" s="433"/>
      <c r="MEI20" s="433"/>
      <c r="MEJ20" s="433"/>
      <c r="MEK20" s="433"/>
      <c r="MEL20" s="433"/>
      <c r="MEM20" s="433"/>
      <c r="MEN20" s="433"/>
      <c r="MEO20" s="433"/>
      <c r="MEP20" s="433"/>
      <c r="MEQ20" s="433"/>
      <c r="MER20" s="433"/>
      <c r="MES20" s="433"/>
      <c r="MET20" s="433"/>
      <c r="MEU20" s="433"/>
      <c r="MEV20" s="433"/>
      <c r="MEW20" s="433"/>
      <c r="MEX20" s="433"/>
      <c r="MEY20" s="433"/>
      <c r="MEZ20" s="433"/>
      <c r="MFA20" s="433"/>
      <c r="MFB20" s="433"/>
      <c r="MFC20" s="433"/>
      <c r="MFD20" s="433"/>
      <c r="MFE20" s="433"/>
      <c r="MFF20" s="433"/>
      <c r="MFG20" s="433"/>
      <c r="MFH20" s="433"/>
      <c r="MFI20" s="433"/>
      <c r="MFJ20" s="433"/>
      <c r="MFK20" s="433"/>
      <c r="MFL20" s="433"/>
      <c r="MFM20" s="433"/>
      <c r="MFN20" s="433"/>
      <c r="MFO20" s="433"/>
      <c r="MFP20" s="433"/>
      <c r="MFQ20" s="433"/>
      <c r="MFR20" s="433"/>
      <c r="MFS20" s="433"/>
      <c r="MFT20" s="433"/>
      <c r="MFU20" s="433"/>
      <c r="MFV20" s="433"/>
      <c r="MFW20" s="433"/>
      <c r="MFX20" s="433"/>
      <c r="MFY20" s="433"/>
      <c r="MFZ20" s="433"/>
      <c r="MGA20" s="433"/>
      <c r="MGB20" s="433"/>
      <c r="MGC20" s="433"/>
      <c r="MGD20" s="433"/>
      <c r="MGE20" s="433"/>
      <c r="MGF20" s="433"/>
      <c r="MGG20" s="433"/>
      <c r="MGH20" s="433"/>
      <c r="MGI20" s="433"/>
      <c r="MGJ20" s="433"/>
      <c r="MGK20" s="433"/>
      <c r="MGL20" s="433"/>
      <c r="MGM20" s="433"/>
      <c r="MGN20" s="433"/>
      <c r="MGO20" s="433"/>
      <c r="MGP20" s="433"/>
      <c r="MGQ20" s="433"/>
      <c r="MGR20" s="433"/>
      <c r="MGS20" s="433"/>
      <c r="MGT20" s="433"/>
      <c r="MGU20" s="433"/>
      <c r="MGV20" s="433"/>
      <c r="MGW20" s="433"/>
      <c r="MGX20" s="433"/>
      <c r="MGY20" s="433"/>
      <c r="MGZ20" s="433"/>
      <c r="MHA20" s="433"/>
      <c r="MHB20" s="433"/>
      <c r="MHC20" s="433"/>
      <c r="MHD20" s="433"/>
      <c r="MHE20" s="433"/>
      <c r="MHF20" s="433"/>
      <c r="MHG20" s="433"/>
      <c r="MHH20" s="433"/>
      <c r="MHI20" s="433"/>
      <c r="MHJ20" s="433"/>
      <c r="MHK20" s="433"/>
      <c r="MHL20" s="433"/>
      <c r="MHM20" s="433"/>
      <c r="MHN20" s="433"/>
      <c r="MHO20" s="433"/>
      <c r="MHP20" s="433"/>
      <c r="MHQ20" s="433"/>
      <c r="MHR20" s="433"/>
      <c r="MHS20" s="433"/>
      <c r="MHT20" s="433"/>
      <c r="MHU20" s="433"/>
      <c r="MHV20" s="433"/>
      <c r="MHW20" s="433"/>
      <c r="MHX20" s="433"/>
      <c r="MHY20" s="433"/>
      <c r="MHZ20" s="433"/>
      <c r="MIA20" s="433"/>
      <c r="MIB20" s="433"/>
      <c r="MIC20" s="433"/>
      <c r="MID20" s="433"/>
      <c r="MIE20" s="433"/>
      <c r="MIF20" s="433"/>
      <c r="MIG20" s="433"/>
      <c r="MIH20" s="433"/>
      <c r="MII20" s="433"/>
      <c r="MIJ20" s="433"/>
      <c r="MIK20" s="433"/>
      <c r="MIL20" s="433"/>
      <c r="MIM20" s="433"/>
      <c r="MIN20" s="433"/>
      <c r="MIO20" s="433"/>
      <c r="MIP20" s="433"/>
      <c r="MIQ20" s="433"/>
      <c r="MIR20" s="433"/>
      <c r="MIS20" s="433"/>
      <c r="MIT20" s="433"/>
      <c r="MIU20" s="433"/>
      <c r="MIV20" s="433"/>
      <c r="MIW20" s="433"/>
      <c r="MIX20" s="433"/>
      <c r="MIY20" s="433"/>
      <c r="MIZ20" s="433"/>
      <c r="MJA20" s="433"/>
      <c r="MJB20" s="433"/>
      <c r="MJC20" s="433"/>
      <c r="MJD20" s="433"/>
      <c r="MJE20" s="433"/>
      <c r="MJF20" s="433"/>
      <c r="MJG20" s="433"/>
      <c r="MJH20" s="433"/>
      <c r="MJI20" s="433"/>
      <c r="MJJ20" s="433"/>
      <c r="MJK20" s="433"/>
      <c r="MJL20" s="433"/>
      <c r="MJM20" s="433"/>
      <c r="MJN20" s="433"/>
      <c r="MJO20" s="433"/>
      <c r="MJP20" s="433"/>
      <c r="MJQ20" s="433"/>
      <c r="MJR20" s="433"/>
      <c r="MJS20" s="433"/>
      <c r="MJT20" s="433"/>
      <c r="MJU20" s="433"/>
      <c r="MJV20" s="433"/>
      <c r="MJW20" s="433"/>
      <c r="MJX20" s="433"/>
      <c r="MJY20" s="433"/>
      <c r="MJZ20" s="433"/>
      <c r="MKA20" s="433"/>
      <c r="MKB20" s="433"/>
      <c r="MKC20" s="433"/>
      <c r="MKD20" s="433"/>
      <c r="MKE20" s="433"/>
      <c r="MKF20" s="433"/>
      <c r="MKG20" s="433"/>
      <c r="MKH20" s="433"/>
      <c r="MKI20" s="433"/>
      <c r="MKJ20" s="433"/>
      <c r="MKK20" s="433"/>
      <c r="MKL20" s="433"/>
      <c r="MKM20" s="433"/>
      <c r="MKN20" s="433"/>
      <c r="MKO20" s="433"/>
      <c r="MKP20" s="433"/>
      <c r="MKQ20" s="433"/>
      <c r="MKR20" s="433"/>
      <c r="MKS20" s="433"/>
      <c r="MKT20" s="433"/>
      <c r="MKU20" s="433"/>
      <c r="MKV20" s="433"/>
      <c r="MKW20" s="433"/>
      <c r="MKX20" s="433"/>
      <c r="MKY20" s="433"/>
      <c r="MKZ20" s="433"/>
      <c r="MLA20" s="433"/>
      <c r="MLB20" s="433"/>
      <c r="MLC20" s="433"/>
      <c r="MLD20" s="433"/>
      <c r="MLE20" s="433"/>
      <c r="MLF20" s="433"/>
      <c r="MLG20" s="433"/>
      <c r="MLH20" s="433"/>
      <c r="MLI20" s="433"/>
      <c r="MLJ20" s="433"/>
      <c r="MLK20" s="433"/>
      <c r="MLL20" s="433"/>
      <c r="MLM20" s="433"/>
      <c r="MLN20" s="433"/>
      <c r="MLO20" s="433"/>
      <c r="MLP20" s="433"/>
      <c r="MLQ20" s="433"/>
      <c r="MLR20" s="433"/>
      <c r="MLS20" s="433"/>
      <c r="MLT20" s="433"/>
      <c r="MLU20" s="433"/>
      <c r="MLV20" s="433"/>
      <c r="MLW20" s="433"/>
      <c r="MLX20" s="433"/>
      <c r="MLY20" s="433"/>
      <c r="MLZ20" s="433"/>
      <c r="MMA20" s="433"/>
      <c r="MMB20" s="433"/>
      <c r="MMC20" s="433"/>
      <c r="MMD20" s="433"/>
      <c r="MME20" s="433"/>
      <c r="MMF20" s="433"/>
      <c r="MMG20" s="433"/>
      <c r="MMH20" s="433"/>
      <c r="MMI20" s="433"/>
      <c r="MMJ20" s="433"/>
      <c r="MMK20" s="433"/>
      <c r="MML20" s="433"/>
      <c r="MMM20" s="433"/>
      <c r="MMN20" s="433"/>
      <c r="MMO20" s="433"/>
      <c r="MMP20" s="433"/>
      <c r="MMQ20" s="433"/>
      <c r="MMR20" s="433"/>
      <c r="MMS20" s="433"/>
      <c r="MMT20" s="433"/>
      <c r="MMU20" s="433"/>
      <c r="MMV20" s="433"/>
      <c r="MMW20" s="433"/>
      <c r="MMX20" s="433"/>
      <c r="MMY20" s="433"/>
      <c r="MMZ20" s="433"/>
      <c r="MNA20" s="433"/>
      <c r="MNB20" s="433"/>
      <c r="MNC20" s="433"/>
      <c r="MND20" s="433"/>
      <c r="MNE20" s="433"/>
      <c r="MNF20" s="433"/>
      <c r="MNG20" s="433"/>
      <c r="MNH20" s="433"/>
      <c r="MNI20" s="433"/>
      <c r="MNJ20" s="433"/>
      <c r="MNK20" s="433"/>
      <c r="MNL20" s="433"/>
      <c r="MNM20" s="433"/>
      <c r="MNN20" s="433"/>
      <c r="MNO20" s="433"/>
      <c r="MNP20" s="433"/>
      <c r="MNQ20" s="433"/>
      <c r="MNR20" s="433"/>
      <c r="MNS20" s="433"/>
      <c r="MNT20" s="433"/>
      <c r="MNU20" s="433"/>
      <c r="MNV20" s="433"/>
      <c r="MNW20" s="433"/>
      <c r="MNX20" s="433"/>
      <c r="MNY20" s="433"/>
      <c r="MNZ20" s="433"/>
      <c r="MOA20" s="433"/>
      <c r="MOB20" s="433"/>
      <c r="MOC20" s="433"/>
      <c r="MOD20" s="433"/>
      <c r="MOE20" s="433"/>
      <c r="MOF20" s="433"/>
      <c r="MOG20" s="433"/>
      <c r="MOH20" s="433"/>
      <c r="MOI20" s="433"/>
      <c r="MOJ20" s="433"/>
      <c r="MOK20" s="433"/>
      <c r="MOL20" s="433"/>
      <c r="MOM20" s="433"/>
      <c r="MON20" s="433"/>
      <c r="MOO20" s="433"/>
      <c r="MOP20" s="433"/>
      <c r="MOQ20" s="433"/>
      <c r="MOR20" s="433"/>
      <c r="MOS20" s="433"/>
      <c r="MOT20" s="433"/>
      <c r="MOU20" s="433"/>
      <c r="MOV20" s="433"/>
      <c r="MOW20" s="433"/>
      <c r="MOX20" s="433"/>
      <c r="MOY20" s="433"/>
      <c r="MOZ20" s="433"/>
      <c r="MPA20" s="433"/>
      <c r="MPB20" s="433"/>
      <c r="MPC20" s="433"/>
      <c r="MPD20" s="433"/>
      <c r="MPE20" s="433"/>
      <c r="MPF20" s="433"/>
      <c r="MPG20" s="433"/>
      <c r="MPH20" s="433"/>
      <c r="MPI20" s="433"/>
      <c r="MPJ20" s="433"/>
      <c r="MPK20" s="433"/>
      <c r="MPL20" s="433"/>
      <c r="MPM20" s="433"/>
      <c r="MPN20" s="433"/>
      <c r="MPO20" s="433"/>
      <c r="MPP20" s="433"/>
      <c r="MPQ20" s="433"/>
      <c r="MPR20" s="433"/>
      <c r="MPS20" s="433"/>
      <c r="MPT20" s="433"/>
      <c r="MPU20" s="433"/>
      <c r="MPV20" s="433"/>
      <c r="MPW20" s="433"/>
      <c r="MPX20" s="433"/>
      <c r="MPY20" s="433"/>
      <c r="MPZ20" s="433"/>
      <c r="MQA20" s="433"/>
      <c r="MQB20" s="433"/>
      <c r="MQC20" s="433"/>
      <c r="MQD20" s="433"/>
      <c r="MQE20" s="433"/>
      <c r="MQF20" s="433"/>
      <c r="MQG20" s="433"/>
      <c r="MQH20" s="433"/>
      <c r="MQI20" s="433"/>
      <c r="MQJ20" s="433"/>
      <c r="MQK20" s="433"/>
      <c r="MQL20" s="433"/>
      <c r="MQM20" s="433"/>
      <c r="MQN20" s="433"/>
      <c r="MQO20" s="433"/>
      <c r="MQP20" s="433"/>
      <c r="MQQ20" s="433"/>
      <c r="MQR20" s="433"/>
      <c r="MQS20" s="433"/>
      <c r="MQT20" s="433"/>
      <c r="MQU20" s="433"/>
      <c r="MQV20" s="433"/>
      <c r="MQW20" s="433"/>
      <c r="MQX20" s="433"/>
      <c r="MQY20" s="433"/>
      <c r="MQZ20" s="433"/>
      <c r="MRA20" s="433"/>
      <c r="MRB20" s="433"/>
      <c r="MRC20" s="433"/>
      <c r="MRD20" s="433"/>
      <c r="MRE20" s="433"/>
      <c r="MRF20" s="433"/>
      <c r="MRG20" s="433"/>
      <c r="MRH20" s="433"/>
      <c r="MRI20" s="433"/>
      <c r="MRJ20" s="433"/>
      <c r="MRK20" s="433"/>
      <c r="MRL20" s="433"/>
      <c r="MRM20" s="433"/>
      <c r="MRN20" s="433"/>
      <c r="MRO20" s="433"/>
      <c r="MRP20" s="433"/>
      <c r="MRQ20" s="433"/>
      <c r="MRR20" s="433"/>
      <c r="MRS20" s="433"/>
      <c r="MRT20" s="433"/>
      <c r="MRU20" s="433"/>
      <c r="MRV20" s="433"/>
      <c r="MRW20" s="433"/>
      <c r="MRX20" s="433"/>
      <c r="MRY20" s="433"/>
      <c r="MRZ20" s="433"/>
      <c r="MSA20" s="433"/>
      <c r="MSB20" s="433"/>
      <c r="MSC20" s="433"/>
      <c r="MSD20" s="433"/>
      <c r="MSE20" s="433"/>
      <c r="MSF20" s="433"/>
      <c r="MSG20" s="433"/>
      <c r="MSH20" s="433"/>
      <c r="MSI20" s="433"/>
      <c r="MSJ20" s="433"/>
      <c r="MSK20" s="433"/>
      <c r="MSL20" s="433"/>
      <c r="MSM20" s="433"/>
      <c r="MSN20" s="433"/>
      <c r="MSO20" s="433"/>
      <c r="MSP20" s="433"/>
      <c r="MSQ20" s="433"/>
      <c r="MSR20" s="433"/>
      <c r="MSS20" s="433"/>
      <c r="MST20" s="433"/>
      <c r="MSU20" s="433"/>
      <c r="MSV20" s="433"/>
      <c r="MSW20" s="433"/>
      <c r="MSX20" s="433"/>
      <c r="MSY20" s="433"/>
      <c r="MSZ20" s="433"/>
      <c r="MTA20" s="433"/>
      <c r="MTB20" s="433"/>
      <c r="MTC20" s="433"/>
      <c r="MTD20" s="433"/>
      <c r="MTE20" s="433"/>
      <c r="MTF20" s="433"/>
      <c r="MTG20" s="433"/>
      <c r="MTH20" s="433"/>
      <c r="MTI20" s="433"/>
      <c r="MTJ20" s="433"/>
      <c r="MTK20" s="433"/>
      <c r="MTL20" s="433"/>
      <c r="MTM20" s="433"/>
      <c r="MTN20" s="433"/>
      <c r="MTO20" s="433"/>
      <c r="MTP20" s="433"/>
      <c r="MTQ20" s="433"/>
      <c r="MTR20" s="433"/>
      <c r="MTS20" s="433"/>
      <c r="MTT20" s="433"/>
      <c r="MTU20" s="433"/>
      <c r="MTV20" s="433"/>
      <c r="MTW20" s="433"/>
      <c r="MTX20" s="433"/>
      <c r="MTY20" s="433"/>
      <c r="MTZ20" s="433"/>
      <c r="MUA20" s="433"/>
      <c r="MUB20" s="433"/>
      <c r="MUC20" s="433"/>
      <c r="MUD20" s="433"/>
      <c r="MUE20" s="433"/>
      <c r="MUF20" s="433"/>
      <c r="MUG20" s="433"/>
      <c r="MUH20" s="433"/>
      <c r="MUI20" s="433"/>
      <c r="MUJ20" s="433"/>
      <c r="MUK20" s="433"/>
      <c r="MUL20" s="433"/>
      <c r="MUM20" s="433"/>
      <c r="MUN20" s="433"/>
      <c r="MUO20" s="433"/>
      <c r="MUP20" s="433"/>
      <c r="MUQ20" s="433"/>
      <c r="MUR20" s="433"/>
      <c r="MUS20" s="433"/>
      <c r="MUT20" s="433"/>
      <c r="MUU20" s="433"/>
      <c r="MUV20" s="433"/>
      <c r="MUW20" s="433"/>
      <c r="MUX20" s="433"/>
      <c r="MUY20" s="433"/>
      <c r="MUZ20" s="433"/>
      <c r="MVA20" s="433"/>
      <c r="MVB20" s="433"/>
      <c r="MVC20" s="433"/>
      <c r="MVD20" s="433"/>
      <c r="MVE20" s="433"/>
      <c r="MVF20" s="433"/>
      <c r="MVG20" s="433"/>
      <c r="MVH20" s="433"/>
      <c r="MVI20" s="433"/>
      <c r="MVJ20" s="433"/>
      <c r="MVK20" s="433"/>
      <c r="MVL20" s="433"/>
      <c r="MVM20" s="433"/>
      <c r="MVN20" s="433"/>
      <c r="MVO20" s="433"/>
      <c r="MVP20" s="433"/>
      <c r="MVQ20" s="433"/>
      <c r="MVR20" s="433"/>
      <c r="MVS20" s="433"/>
      <c r="MVT20" s="433"/>
      <c r="MVU20" s="433"/>
      <c r="MVV20" s="433"/>
      <c r="MVW20" s="433"/>
      <c r="MVX20" s="433"/>
      <c r="MVY20" s="433"/>
      <c r="MVZ20" s="433"/>
      <c r="MWA20" s="433"/>
      <c r="MWB20" s="433"/>
      <c r="MWC20" s="433"/>
      <c r="MWD20" s="433"/>
      <c r="MWE20" s="433"/>
      <c r="MWF20" s="433"/>
      <c r="MWG20" s="433"/>
      <c r="MWH20" s="433"/>
      <c r="MWI20" s="433"/>
      <c r="MWJ20" s="433"/>
      <c r="MWK20" s="433"/>
      <c r="MWL20" s="433"/>
      <c r="MWM20" s="433"/>
      <c r="MWN20" s="433"/>
      <c r="MWO20" s="433"/>
      <c r="MWP20" s="433"/>
      <c r="MWQ20" s="433"/>
      <c r="MWR20" s="433"/>
      <c r="MWS20" s="433"/>
      <c r="MWT20" s="433"/>
      <c r="MWU20" s="433"/>
      <c r="MWV20" s="433"/>
      <c r="MWW20" s="433"/>
      <c r="MWX20" s="433"/>
      <c r="MWY20" s="433"/>
      <c r="MWZ20" s="433"/>
      <c r="MXA20" s="433"/>
      <c r="MXB20" s="433"/>
      <c r="MXC20" s="433"/>
      <c r="MXD20" s="433"/>
      <c r="MXE20" s="433"/>
      <c r="MXF20" s="433"/>
      <c r="MXG20" s="433"/>
      <c r="MXH20" s="433"/>
      <c r="MXI20" s="433"/>
      <c r="MXJ20" s="433"/>
      <c r="MXK20" s="433"/>
      <c r="MXL20" s="433"/>
      <c r="MXM20" s="433"/>
      <c r="MXN20" s="433"/>
      <c r="MXO20" s="433"/>
      <c r="MXP20" s="433"/>
      <c r="MXQ20" s="433"/>
      <c r="MXR20" s="433"/>
      <c r="MXS20" s="433"/>
      <c r="MXT20" s="433"/>
      <c r="MXU20" s="433"/>
      <c r="MXV20" s="433"/>
      <c r="MXW20" s="433"/>
      <c r="MXX20" s="433"/>
      <c r="MXY20" s="433"/>
      <c r="MXZ20" s="433"/>
      <c r="MYA20" s="433"/>
      <c r="MYB20" s="433"/>
      <c r="MYC20" s="433"/>
      <c r="MYD20" s="433"/>
      <c r="MYE20" s="433"/>
      <c r="MYF20" s="433"/>
      <c r="MYG20" s="433"/>
      <c r="MYH20" s="433"/>
      <c r="MYI20" s="433"/>
      <c r="MYJ20" s="433"/>
      <c r="MYK20" s="433"/>
      <c r="MYL20" s="433"/>
      <c r="MYM20" s="433"/>
      <c r="MYN20" s="433"/>
      <c r="MYO20" s="433"/>
      <c r="MYP20" s="433"/>
      <c r="MYQ20" s="433"/>
      <c r="MYR20" s="433"/>
      <c r="MYS20" s="433"/>
      <c r="MYT20" s="433"/>
      <c r="MYU20" s="433"/>
      <c r="MYV20" s="433"/>
      <c r="MYW20" s="433"/>
      <c r="MYX20" s="433"/>
      <c r="MYY20" s="433"/>
      <c r="MYZ20" s="433"/>
      <c r="MZA20" s="433"/>
      <c r="MZB20" s="433"/>
      <c r="MZC20" s="433"/>
      <c r="MZD20" s="433"/>
      <c r="MZE20" s="433"/>
      <c r="MZF20" s="433"/>
      <c r="MZG20" s="433"/>
      <c r="MZH20" s="433"/>
      <c r="MZI20" s="433"/>
      <c r="MZJ20" s="433"/>
      <c r="MZK20" s="433"/>
      <c r="MZL20" s="433"/>
      <c r="MZM20" s="433"/>
      <c r="MZN20" s="433"/>
      <c r="MZO20" s="433"/>
      <c r="MZP20" s="433"/>
      <c r="MZQ20" s="433"/>
      <c r="MZR20" s="433"/>
      <c r="MZS20" s="433"/>
      <c r="MZT20" s="433"/>
      <c r="MZU20" s="433"/>
      <c r="MZV20" s="433"/>
      <c r="MZW20" s="433"/>
      <c r="MZX20" s="433"/>
      <c r="MZY20" s="433"/>
      <c r="MZZ20" s="433"/>
      <c r="NAA20" s="433"/>
      <c r="NAB20" s="433"/>
      <c r="NAC20" s="433"/>
      <c r="NAD20" s="433"/>
      <c r="NAE20" s="433"/>
      <c r="NAF20" s="433"/>
      <c r="NAG20" s="433"/>
      <c r="NAH20" s="433"/>
      <c r="NAI20" s="433"/>
      <c r="NAJ20" s="433"/>
      <c r="NAK20" s="433"/>
      <c r="NAL20" s="433"/>
      <c r="NAM20" s="433"/>
      <c r="NAN20" s="433"/>
      <c r="NAO20" s="433"/>
      <c r="NAP20" s="433"/>
      <c r="NAQ20" s="433"/>
      <c r="NAR20" s="433"/>
      <c r="NAS20" s="433"/>
      <c r="NAT20" s="433"/>
      <c r="NAU20" s="433"/>
      <c r="NAV20" s="433"/>
      <c r="NAW20" s="433"/>
      <c r="NAX20" s="433"/>
      <c r="NAY20" s="433"/>
      <c r="NAZ20" s="433"/>
      <c r="NBA20" s="433"/>
      <c r="NBB20" s="433"/>
      <c r="NBC20" s="433"/>
      <c r="NBD20" s="433"/>
      <c r="NBE20" s="433"/>
      <c r="NBF20" s="433"/>
      <c r="NBG20" s="433"/>
      <c r="NBH20" s="433"/>
      <c r="NBI20" s="433"/>
      <c r="NBJ20" s="433"/>
      <c r="NBK20" s="433"/>
      <c r="NBL20" s="433"/>
      <c r="NBM20" s="433"/>
      <c r="NBN20" s="433"/>
      <c r="NBO20" s="433"/>
      <c r="NBP20" s="433"/>
      <c r="NBQ20" s="433"/>
      <c r="NBR20" s="433"/>
      <c r="NBS20" s="433"/>
      <c r="NBT20" s="433"/>
      <c r="NBU20" s="433"/>
      <c r="NBV20" s="433"/>
      <c r="NBW20" s="433"/>
      <c r="NBX20" s="433"/>
      <c r="NBY20" s="433"/>
      <c r="NBZ20" s="433"/>
      <c r="NCA20" s="433"/>
      <c r="NCB20" s="433"/>
      <c r="NCC20" s="433"/>
      <c r="NCD20" s="433"/>
      <c r="NCE20" s="433"/>
      <c r="NCF20" s="433"/>
      <c r="NCG20" s="433"/>
      <c r="NCH20" s="433"/>
      <c r="NCI20" s="433"/>
      <c r="NCJ20" s="433"/>
      <c r="NCK20" s="433"/>
      <c r="NCL20" s="433"/>
      <c r="NCM20" s="433"/>
      <c r="NCN20" s="433"/>
      <c r="NCO20" s="433"/>
      <c r="NCP20" s="433"/>
      <c r="NCQ20" s="433"/>
      <c r="NCR20" s="433"/>
      <c r="NCS20" s="433"/>
      <c r="NCT20" s="433"/>
      <c r="NCU20" s="433"/>
      <c r="NCV20" s="433"/>
      <c r="NCW20" s="433"/>
      <c r="NCX20" s="433"/>
      <c r="NCY20" s="433"/>
      <c r="NCZ20" s="433"/>
      <c r="NDA20" s="433"/>
      <c r="NDB20" s="433"/>
      <c r="NDC20" s="433"/>
      <c r="NDD20" s="433"/>
      <c r="NDE20" s="433"/>
      <c r="NDF20" s="433"/>
      <c r="NDG20" s="433"/>
      <c r="NDH20" s="433"/>
      <c r="NDI20" s="433"/>
      <c r="NDJ20" s="433"/>
      <c r="NDK20" s="433"/>
      <c r="NDL20" s="433"/>
      <c r="NDM20" s="433"/>
      <c r="NDN20" s="433"/>
      <c r="NDO20" s="433"/>
      <c r="NDP20" s="433"/>
      <c r="NDQ20" s="433"/>
      <c r="NDR20" s="433"/>
      <c r="NDS20" s="433"/>
      <c r="NDT20" s="433"/>
      <c r="NDU20" s="433"/>
      <c r="NDV20" s="433"/>
      <c r="NDW20" s="433"/>
      <c r="NDX20" s="433"/>
      <c r="NDY20" s="433"/>
      <c r="NDZ20" s="433"/>
      <c r="NEA20" s="433"/>
      <c r="NEB20" s="433"/>
      <c r="NEC20" s="433"/>
      <c r="NED20" s="433"/>
      <c r="NEE20" s="433"/>
      <c r="NEF20" s="433"/>
      <c r="NEG20" s="433"/>
      <c r="NEH20" s="433"/>
      <c r="NEI20" s="433"/>
      <c r="NEJ20" s="433"/>
      <c r="NEK20" s="433"/>
      <c r="NEL20" s="433"/>
      <c r="NEM20" s="433"/>
      <c r="NEN20" s="433"/>
      <c r="NEO20" s="433"/>
      <c r="NEP20" s="433"/>
      <c r="NEQ20" s="433"/>
      <c r="NER20" s="433"/>
      <c r="NES20" s="433"/>
      <c r="NET20" s="433"/>
      <c r="NEU20" s="433"/>
      <c r="NEV20" s="433"/>
      <c r="NEW20" s="433"/>
      <c r="NEX20" s="433"/>
      <c r="NEY20" s="433"/>
      <c r="NEZ20" s="433"/>
      <c r="NFA20" s="433"/>
      <c r="NFB20" s="433"/>
      <c r="NFC20" s="433"/>
      <c r="NFD20" s="433"/>
      <c r="NFE20" s="433"/>
      <c r="NFF20" s="433"/>
      <c r="NFG20" s="433"/>
      <c r="NFH20" s="433"/>
      <c r="NFI20" s="433"/>
      <c r="NFJ20" s="433"/>
      <c r="NFK20" s="433"/>
      <c r="NFL20" s="433"/>
      <c r="NFM20" s="433"/>
      <c r="NFN20" s="433"/>
      <c r="NFO20" s="433"/>
      <c r="NFP20" s="433"/>
      <c r="NFQ20" s="433"/>
      <c r="NFR20" s="433"/>
      <c r="NFS20" s="433"/>
      <c r="NFT20" s="433"/>
      <c r="NFU20" s="433"/>
      <c r="NFV20" s="433"/>
      <c r="NFW20" s="433"/>
      <c r="NFX20" s="433"/>
      <c r="NFY20" s="433"/>
      <c r="NFZ20" s="433"/>
      <c r="NGA20" s="433"/>
      <c r="NGB20" s="433"/>
      <c r="NGC20" s="433"/>
      <c r="NGD20" s="433"/>
      <c r="NGE20" s="433"/>
      <c r="NGF20" s="433"/>
      <c r="NGG20" s="433"/>
      <c r="NGH20" s="433"/>
      <c r="NGI20" s="433"/>
      <c r="NGJ20" s="433"/>
      <c r="NGK20" s="433"/>
      <c r="NGL20" s="433"/>
      <c r="NGM20" s="433"/>
      <c r="NGN20" s="433"/>
      <c r="NGO20" s="433"/>
      <c r="NGP20" s="433"/>
      <c r="NGQ20" s="433"/>
      <c r="NGR20" s="433"/>
      <c r="NGS20" s="433"/>
      <c r="NGT20" s="433"/>
      <c r="NGU20" s="433"/>
      <c r="NGV20" s="433"/>
      <c r="NGW20" s="433"/>
      <c r="NGX20" s="433"/>
      <c r="NGY20" s="433"/>
      <c r="NGZ20" s="433"/>
      <c r="NHA20" s="433"/>
      <c r="NHB20" s="433"/>
      <c r="NHC20" s="433"/>
      <c r="NHD20" s="433"/>
      <c r="NHE20" s="433"/>
      <c r="NHF20" s="433"/>
      <c r="NHG20" s="433"/>
      <c r="NHH20" s="433"/>
      <c r="NHI20" s="433"/>
      <c r="NHJ20" s="433"/>
      <c r="NHK20" s="433"/>
      <c r="NHL20" s="433"/>
      <c r="NHM20" s="433"/>
      <c r="NHN20" s="433"/>
      <c r="NHO20" s="433"/>
      <c r="NHP20" s="433"/>
      <c r="NHQ20" s="433"/>
      <c r="NHR20" s="433"/>
      <c r="NHS20" s="433"/>
      <c r="NHT20" s="433"/>
      <c r="NHU20" s="433"/>
      <c r="NHV20" s="433"/>
      <c r="NHW20" s="433"/>
      <c r="NHX20" s="433"/>
      <c r="NHY20" s="433"/>
      <c r="NHZ20" s="433"/>
      <c r="NIA20" s="433"/>
      <c r="NIB20" s="433"/>
      <c r="NIC20" s="433"/>
      <c r="NID20" s="433"/>
      <c r="NIE20" s="433"/>
      <c r="NIF20" s="433"/>
      <c r="NIG20" s="433"/>
      <c r="NIH20" s="433"/>
      <c r="NII20" s="433"/>
      <c r="NIJ20" s="433"/>
      <c r="NIK20" s="433"/>
      <c r="NIL20" s="433"/>
      <c r="NIM20" s="433"/>
      <c r="NIN20" s="433"/>
      <c r="NIO20" s="433"/>
      <c r="NIP20" s="433"/>
      <c r="NIQ20" s="433"/>
      <c r="NIR20" s="433"/>
      <c r="NIS20" s="433"/>
      <c r="NIT20" s="433"/>
      <c r="NIU20" s="433"/>
      <c r="NIV20" s="433"/>
      <c r="NIW20" s="433"/>
      <c r="NIX20" s="433"/>
      <c r="NIY20" s="433"/>
      <c r="NIZ20" s="433"/>
      <c r="NJA20" s="433"/>
      <c r="NJB20" s="433"/>
      <c r="NJC20" s="433"/>
      <c r="NJD20" s="433"/>
      <c r="NJE20" s="433"/>
      <c r="NJF20" s="433"/>
      <c r="NJG20" s="433"/>
      <c r="NJH20" s="433"/>
      <c r="NJI20" s="433"/>
      <c r="NJJ20" s="433"/>
      <c r="NJK20" s="433"/>
      <c r="NJL20" s="433"/>
      <c r="NJM20" s="433"/>
      <c r="NJN20" s="433"/>
      <c r="NJO20" s="433"/>
      <c r="NJP20" s="433"/>
      <c r="NJQ20" s="433"/>
      <c r="NJR20" s="433"/>
      <c r="NJS20" s="433"/>
      <c r="NJT20" s="433"/>
      <c r="NJU20" s="433"/>
      <c r="NJV20" s="433"/>
      <c r="NJW20" s="433"/>
      <c r="NJX20" s="433"/>
      <c r="NJY20" s="433"/>
      <c r="NJZ20" s="433"/>
      <c r="NKA20" s="433"/>
      <c r="NKB20" s="433"/>
      <c r="NKC20" s="433"/>
      <c r="NKD20" s="433"/>
      <c r="NKE20" s="433"/>
      <c r="NKF20" s="433"/>
      <c r="NKG20" s="433"/>
      <c r="NKH20" s="433"/>
      <c r="NKI20" s="433"/>
      <c r="NKJ20" s="433"/>
      <c r="NKK20" s="433"/>
      <c r="NKL20" s="433"/>
      <c r="NKM20" s="433"/>
      <c r="NKN20" s="433"/>
      <c r="NKO20" s="433"/>
      <c r="NKP20" s="433"/>
      <c r="NKQ20" s="433"/>
      <c r="NKR20" s="433"/>
      <c r="NKS20" s="433"/>
      <c r="NKT20" s="433"/>
      <c r="NKU20" s="433"/>
      <c r="NKV20" s="433"/>
      <c r="NKW20" s="433"/>
      <c r="NKX20" s="433"/>
      <c r="NKY20" s="433"/>
      <c r="NKZ20" s="433"/>
      <c r="NLA20" s="433"/>
      <c r="NLB20" s="433"/>
      <c r="NLC20" s="433"/>
      <c r="NLD20" s="433"/>
      <c r="NLE20" s="433"/>
      <c r="NLF20" s="433"/>
      <c r="NLG20" s="433"/>
      <c r="NLH20" s="433"/>
      <c r="NLI20" s="433"/>
      <c r="NLJ20" s="433"/>
      <c r="NLK20" s="433"/>
      <c r="NLL20" s="433"/>
      <c r="NLM20" s="433"/>
      <c r="NLN20" s="433"/>
      <c r="NLO20" s="433"/>
      <c r="NLP20" s="433"/>
      <c r="NLQ20" s="433"/>
      <c r="NLR20" s="433"/>
      <c r="NLS20" s="433"/>
      <c r="NLT20" s="433"/>
      <c r="NLU20" s="433"/>
      <c r="NLV20" s="433"/>
      <c r="NLW20" s="433"/>
      <c r="NLX20" s="433"/>
      <c r="NLY20" s="433"/>
      <c r="NLZ20" s="433"/>
      <c r="NMA20" s="433"/>
      <c r="NMB20" s="433"/>
      <c r="NMC20" s="433"/>
      <c r="NMD20" s="433"/>
      <c r="NME20" s="433"/>
      <c r="NMF20" s="433"/>
      <c r="NMG20" s="433"/>
      <c r="NMH20" s="433"/>
      <c r="NMI20" s="433"/>
      <c r="NMJ20" s="433"/>
      <c r="NMK20" s="433"/>
      <c r="NML20" s="433"/>
      <c r="NMM20" s="433"/>
      <c r="NMN20" s="433"/>
      <c r="NMO20" s="433"/>
      <c r="NMP20" s="433"/>
      <c r="NMQ20" s="433"/>
      <c r="NMR20" s="433"/>
      <c r="NMS20" s="433"/>
      <c r="NMT20" s="433"/>
      <c r="NMU20" s="433"/>
      <c r="NMV20" s="433"/>
      <c r="NMW20" s="433"/>
      <c r="NMX20" s="433"/>
      <c r="NMY20" s="433"/>
      <c r="NMZ20" s="433"/>
      <c r="NNA20" s="433"/>
      <c r="NNB20" s="433"/>
      <c r="NNC20" s="433"/>
      <c r="NND20" s="433"/>
      <c r="NNE20" s="433"/>
      <c r="NNF20" s="433"/>
      <c r="NNG20" s="433"/>
      <c r="NNH20" s="433"/>
      <c r="NNI20" s="433"/>
      <c r="NNJ20" s="433"/>
      <c r="NNK20" s="433"/>
      <c r="NNL20" s="433"/>
      <c r="NNM20" s="433"/>
      <c r="NNN20" s="433"/>
      <c r="NNO20" s="433"/>
      <c r="NNP20" s="433"/>
      <c r="NNQ20" s="433"/>
      <c r="NNR20" s="433"/>
      <c r="NNS20" s="433"/>
      <c r="NNT20" s="433"/>
      <c r="NNU20" s="433"/>
      <c r="NNV20" s="433"/>
      <c r="NNW20" s="433"/>
      <c r="NNX20" s="433"/>
      <c r="NNY20" s="433"/>
      <c r="NNZ20" s="433"/>
      <c r="NOA20" s="433"/>
      <c r="NOB20" s="433"/>
      <c r="NOC20" s="433"/>
      <c r="NOD20" s="433"/>
      <c r="NOE20" s="433"/>
      <c r="NOF20" s="433"/>
      <c r="NOG20" s="433"/>
      <c r="NOH20" s="433"/>
      <c r="NOI20" s="433"/>
      <c r="NOJ20" s="433"/>
      <c r="NOK20" s="433"/>
      <c r="NOL20" s="433"/>
      <c r="NOM20" s="433"/>
      <c r="NON20" s="433"/>
      <c r="NOO20" s="433"/>
      <c r="NOP20" s="433"/>
      <c r="NOQ20" s="433"/>
      <c r="NOR20" s="433"/>
      <c r="NOS20" s="433"/>
      <c r="NOT20" s="433"/>
      <c r="NOU20" s="433"/>
      <c r="NOV20" s="433"/>
      <c r="NOW20" s="433"/>
      <c r="NOX20" s="433"/>
      <c r="NOY20" s="433"/>
      <c r="NOZ20" s="433"/>
      <c r="NPA20" s="433"/>
      <c r="NPB20" s="433"/>
      <c r="NPC20" s="433"/>
      <c r="NPD20" s="433"/>
      <c r="NPE20" s="433"/>
      <c r="NPF20" s="433"/>
      <c r="NPG20" s="433"/>
      <c r="NPH20" s="433"/>
      <c r="NPI20" s="433"/>
      <c r="NPJ20" s="433"/>
      <c r="NPK20" s="433"/>
      <c r="NPL20" s="433"/>
      <c r="NPM20" s="433"/>
      <c r="NPN20" s="433"/>
      <c r="NPO20" s="433"/>
      <c r="NPP20" s="433"/>
      <c r="NPQ20" s="433"/>
      <c r="NPR20" s="433"/>
      <c r="NPS20" s="433"/>
      <c r="NPT20" s="433"/>
      <c r="NPU20" s="433"/>
      <c r="NPV20" s="433"/>
      <c r="NPW20" s="433"/>
      <c r="NPX20" s="433"/>
      <c r="NPY20" s="433"/>
      <c r="NPZ20" s="433"/>
      <c r="NQA20" s="433"/>
      <c r="NQB20" s="433"/>
      <c r="NQC20" s="433"/>
      <c r="NQD20" s="433"/>
      <c r="NQE20" s="433"/>
      <c r="NQF20" s="433"/>
      <c r="NQG20" s="433"/>
      <c r="NQH20" s="433"/>
      <c r="NQI20" s="433"/>
      <c r="NQJ20" s="433"/>
      <c r="NQK20" s="433"/>
      <c r="NQL20" s="433"/>
      <c r="NQM20" s="433"/>
      <c r="NQN20" s="433"/>
      <c r="NQO20" s="433"/>
      <c r="NQP20" s="433"/>
      <c r="NQQ20" s="433"/>
      <c r="NQR20" s="433"/>
      <c r="NQS20" s="433"/>
      <c r="NQT20" s="433"/>
      <c r="NQU20" s="433"/>
      <c r="NQV20" s="433"/>
      <c r="NQW20" s="433"/>
      <c r="NQX20" s="433"/>
      <c r="NQY20" s="433"/>
      <c r="NQZ20" s="433"/>
      <c r="NRA20" s="433"/>
      <c r="NRB20" s="433"/>
      <c r="NRC20" s="433"/>
      <c r="NRD20" s="433"/>
      <c r="NRE20" s="433"/>
      <c r="NRF20" s="433"/>
      <c r="NRG20" s="433"/>
      <c r="NRH20" s="433"/>
      <c r="NRI20" s="433"/>
      <c r="NRJ20" s="433"/>
      <c r="NRK20" s="433"/>
      <c r="NRL20" s="433"/>
      <c r="NRM20" s="433"/>
      <c r="NRN20" s="433"/>
      <c r="NRO20" s="433"/>
      <c r="NRP20" s="433"/>
      <c r="NRQ20" s="433"/>
      <c r="NRR20" s="433"/>
      <c r="NRS20" s="433"/>
      <c r="NRT20" s="433"/>
      <c r="NRU20" s="433"/>
      <c r="NRV20" s="433"/>
      <c r="NRW20" s="433"/>
      <c r="NRX20" s="433"/>
      <c r="NRY20" s="433"/>
      <c r="NRZ20" s="433"/>
      <c r="NSA20" s="433"/>
      <c r="NSB20" s="433"/>
      <c r="NSC20" s="433"/>
      <c r="NSD20" s="433"/>
      <c r="NSE20" s="433"/>
      <c r="NSF20" s="433"/>
      <c r="NSG20" s="433"/>
      <c r="NSH20" s="433"/>
      <c r="NSI20" s="433"/>
      <c r="NSJ20" s="433"/>
      <c r="NSK20" s="433"/>
      <c r="NSL20" s="433"/>
      <c r="NSM20" s="433"/>
      <c r="NSN20" s="433"/>
      <c r="NSO20" s="433"/>
      <c r="NSP20" s="433"/>
      <c r="NSQ20" s="433"/>
      <c r="NSR20" s="433"/>
      <c r="NSS20" s="433"/>
      <c r="NST20" s="433"/>
      <c r="NSU20" s="433"/>
      <c r="NSV20" s="433"/>
      <c r="NSW20" s="433"/>
      <c r="NSX20" s="433"/>
      <c r="NSY20" s="433"/>
      <c r="NSZ20" s="433"/>
      <c r="NTA20" s="433"/>
      <c r="NTB20" s="433"/>
      <c r="NTC20" s="433"/>
      <c r="NTD20" s="433"/>
      <c r="NTE20" s="433"/>
      <c r="NTF20" s="433"/>
      <c r="NTG20" s="433"/>
      <c r="NTH20" s="433"/>
      <c r="NTI20" s="433"/>
      <c r="NTJ20" s="433"/>
      <c r="NTK20" s="433"/>
      <c r="NTL20" s="433"/>
      <c r="NTM20" s="433"/>
      <c r="NTN20" s="433"/>
      <c r="NTO20" s="433"/>
      <c r="NTP20" s="433"/>
      <c r="NTQ20" s="433"/>
      <c r="NTR20" s="433"/>
      <c r="NTS20" s="433"/>
      <c r="NTT20" s="433"/>
      <c r="NTU20" s="433"/>
      <c r="NTV20" s="433"/>
      <c r="NTW20" s="433"/>
      <c r="NTX20" s="433"/>
      <c r="NTY20" s="433"/>
      <c r="NTZ20" s="433"/>
      <c r="NUA20" s="433"/>
      <c r="NUB20" s="433"/>
      <c r="NUC20" s="433"/>
      <c r="NUD20" s="433"/>
      <c r="NUE20" s="433"/>
      <c r="NUF20" s="433"/>
      <c r="NUG20" s="433"/>
      <c r="NUH20" s="433"/>
      <c r="NUI20" s="433"/>
      <c r="NUJ20" s="433"/>
      <c r="NUK20" s="433"/>
      <c r="NUL20" s="433"/>
      <c r="NUM20" s="433"/>
      <c r="NUN20" s="433"/>
      <c r="NUO20" s="433"/>
      <c r="NUP20" s="433"/>
      <c r="NUQ20" s="433"/>
      <c r="NUR20" s="433"/>
      <c r="NUS20" s="433"/>
      <c r="NUT20" s="433"/>
      <c r="NUU20" s="433"/>
      <c r="NUV20" s="433"/>
      <c r="NUW20" s="433"/>
      <c r="NUX20" s="433"/>
      <c r="NUY20" s="433"/>
      <c r="NUZ20" s="433"/>
      <c r="NVA20" s="433"/>
      <c r="NVB20" s="433"/>
      <c r="NVC20" s="433"/>
      <c r="NVD20" s="433"/>
      <c r="NVE20" s="433"/>
      <c r="NVF20" s="433"/>
      <c r="NVG20" s="433"/>
      <c r="NVH20" s="433"/>
      <c r="NVI20" s="433"/>
      <c r="NVJ20" s="433"/>
      <c r="NVK20" s="433"/>
      <c r="NVL20" s="433"/>
      <c r="NVM20" s="433"/>
      <c r="NVN20" s="433"/>
      <c r="NVO20" s="433"/>
      <c r="NVP20" s="433"/>
      <c r="NVQ20" s="433"/>
      <c r="NVR20" s="433"/>
      <c r="NVS20" s="433"/>
      <c r="NVT20" s="433"/>
      <c r="NVU20" s="433"/>
      <c r="NVV20" s="433"/>
      <c r="NVW20" s="433"/>
      <c r="NVX20" s="433"/>
      <c r="NVY20" s="433"/>
      <c r="NVZ20" s="433"/>
      <c r="NWA20" s="433"/>
      <c r="NWB20" s="433"/>
      <c r="NWC20" s="433"/>
      <c r="NWD20" s="433"/>
      <c r="NWE20" s="433"/>
      <c r="NWF20" s="433"/>
      <c r="NWG20" s="433"/>
      <c r="NWH20" s="433"/>
      <c r="NWI20" s="433"/>
      <c r="NWJ20" s="433"/>
      <c r="NWK20" s="433"/>
      <c r="NWL20" s="433"/>
      <c r="NWM20" s="433"/>
      <c r="NWN20" s="433"/>
      <c r="NWO20" s="433"/>
      <c r="NWP20" s="433"/>
      <c r="NWQ20" s="433"/>
      <c r="NWR20" s="433"/>
      <c r="NWS20" s="433"/>
      <c r="NWT20" s="433"/>
      <c r="NWU20" s="433"/>
      <c r="NWV20" s="433"/>
      <c r="NWW20" s="433"/>
      <c r="NWX20" s="433"/>
      <c r="NWY20" s="433"/>
      <c r="NWZ20" s="433"/>
      <c r="NXA20" s="433"/>
      <c r="NXB20" s="433"/>
      <c r="NXC20" s="433"/>
      <c r="NXD20" s="433"/>
      <c r="NXE20" s="433"/>
      <c r="NXF20" s="433"/>
      <c r="NXG20" s="433"/>
      <c r="NXH20" s="433"/>
      <c r="NXI20" s="433"/>
      <c r="NXJ20" s="433"/>
      <c r="NXK20" s="433"/>
      <c r="NXL20" s="433"/>
      <c r="NXM20" s="433"/>
      <c r="NXN20" s="433"/>
      <c r="NXO20" s="433"/>
      <c r="NXP20" s="433"/>
      <c r="NXQ20" s="433"/>
      <c r="NXR20" s="433"/>
      <c r="NXS20" s="433"/>
      <c r="NXT20" s="433"/>
      <c r="NXU20" s="433"/>
      <c r="NXV20" s="433"/>
      <c r="NXW20" s="433"/>
      <c r="NXX20" s="433"/>
      <c r="NXY20" s="433"/>
      <c r="NXZ20" s="433"/>
      <c r="NYA20" s="433"/>
      <c r="NYB20" s="433"/>
      <c r="NYC20" s="433"/>
      <c r="NYD20" s="433"/>
      <c r="NYE20" s="433"/>
      <c r="NYF20" s="433"/>
      <c r="NYG20" s="433"/>
      <c r="NYH20" s="433"/>
      <c r="NYI20" s="433"/>
      <c r="NYJ20" s="433"/>
      <c r="NYK20" s="433"/>
      <c r="NYL20" s="433"/>
      <c r="NYM20" s="433"/>
      <c r="NYN20" s="433"/>
      <c r="NYO20" s="433"/>
      <c r="NYP20" s="433"/>
      <c r="NYQ20" s="433"/>
      <c r="NYR20" s="433"/>
      <c r="NYS20" s="433"/>
      <c r="NYT20" s="433"/>
      <c r="NYU20" s="433"/>
      <c r="NYV20" s="433"/>
      <c r="NYW20" s="433"/>
      <c r="NYX20" s="433"/>
      <c r="NYY20" s="433"/>
      <c r="NYZ20" s="433"/>
      <c r="NZA20" s="433"/>
      <c r="NZB20" s="433"/>
      <c r="NZC20" s="433"/>
      <c r="NZD20" s="433"/>
      <c r="NZE20" s="433"/>
      <c r="NZF20" s="433"/>
      <c r="NZG20" s="433"/>
      <c r="NZH20" s="433"/>
      <c r="NZI20" s="433"/>
      <c r="NZJ20" s="433"/>
      <c r="NZK20" s="433"/>
      <c r="NZL20" s="433"/>
      <c r="NZM20" s="433"/>
      <c r="NZN20" s="433"/>
      <c r="NZO20" s="433"/>
      <c r="NZP20" s="433"/>
      <c r="NZQ20" s="433"/>
      <c r="NZR20" s="433"/>
      <c r="NZS20" s="433"/>
      <c r="NZT20" s="433"/>
      <c r="NZU20" s="433"/>
      <c r="NZV20" s="433"/>
      <c r="NZW20" s="433"/>
      <c r="NZX20" s="433"/>
      <c r="NZY20" s="433"/>
      <c r="NZZ20" s="433"/>
      <c r="OAA20" s="433"/>
      <c r="OAB20" s="433"/>
      <c r="OAC20" s="433"/>
      <c r="OAD20" s="433"/>
      <c r="OAE20" s="433"/>
      <c r="OAF20" s="433"/>
      <c r="OAG20" s="433"/>
      <c r="OAH20" s="433"/>
      <c r="OAI20" s="433"/>
      <c r="OAJ20" s="433"/>
      <c r="OAK20" s="433"/>
      <c r="OAL20" s="433"/>
      <c r="OAM20" s="433"/>
      <c r="OAN20" s="433"/>
      <c r="OAO20" s="433"/>
      <c r="OAP20" s="433"/>
      <c r="OAQ20" s="433"/>
      <c r="OAR20" s="433"/>
      <c r="OAS20" s="433"/>
      <c r="OAT20" s="433"/>
      <c r="OAU20" s="433"/>
      <c r="OAV20" s="433"/>
      <c r="OAW20" s="433"/>
      <c r="OAX20" s="433"/>
      <c r="OAY20" s="433"/>
      <c r="OAZ20" s="433"/>
      <c r="OBA20" s="433"/>
      <c r="OBB20" s="433"/>
      <c r="OBC20" s="433"/>
      <c r="OBD20" s="433"/>
      <c r="OBE20" s="433"/>
      <c r="OBF20" s="433"/>
      <c r="OBG20" s="433"/>
      <c r="OBH20" s="433"/>
      <c r="OBI20" s="433"/>
      <c r="OBJ20" s="433"/>
      <c r="OBK20" s="433"/>
      <c r="OBL20" s="433"/>
      <c r="OBM20" s="433"/>
      <c r="OBN20" s="433"/>
      <c r="OBO20" s="433"/>
      <c r="OBP20" s="433"/>
      <c r="OBQ20" s="433"/>
      <c r="OBR20" s="433"/>
      <c r="OBS20" s="433"/>
      <c r="OBT20" s="433"/>
      <c r="OBU20" s="433"/>
      <c r="OBV20" s="433"/>
      <c r="OBW20" s="433"/>
      <c r="OBX20" s="433"/>
      <c r="OBY20" s="433"/>
      <c r="OBZ20" s="433"/>
      <c r="OCA20" s="433"/>
      <c r="OCB20" s="433"/>
      <c r="OCC20" s="433"/>
      <c r="OCD20" s="433"/>
      <c r="OCE20" s="433"/>
      <c r="OCF20" s="433"/>
      <c r="OCG20" s="433"/>
      <c r="OCH20" s="433"/>
      <c r="OCI20" s="433"/>
      <c r="OCJ20" s="433"/>
      <c r="OCK20" s="433"/>
      <c r="OCL20" s="433"/>
      <c r="OCM20" s="433"/>
      <c r="OCN20" s="433"/>
      <c r="OCO20" s="433"/>
      <c r="OCP20" s="433"/>
      <c r="OCQ20" s="433"/>
      <c r="OCR20" s="433"/>
      <c r="OCS20" s="433"/>
      <c r="OCT20" s="433"/>
      <c r="OCU20" s="433"/>
      <c r="OCV20" s="433"/>
      <c r="OCW20" s="433"/>
      <c r="OCX20" s="433"/>
      <c r="OCY20" s="433"/>
      <c r="OCZ20" s="433"/>
      <c r="ODA20" s="433"/>
      <c r="ODB20" s="433"/>
      <c r="ODC20" s="433"/>
      <c r="ODD20" s="433"/>
      <c r="ODE20" s="433"/>
      <c r="ODF20" s="433"/>
      <c r="ODG20" s="433"/>
      <c r="ODH20" s="433"/>
      <c r="ODI20" s="433"/>
      <c r="ODJ20" s="433"/>
      <c r="ODK20" s="433"/>
      <c r="ODL20" s="433"/>
      <c r="ODM20" s="433"/>
      <c r="ODN20" s="433"/>
      <c r="ODO20" s="433"/>
      <c r="ODP20" s="433"/>
      <c r="ODQ20" s="433"/>
      <c r="ODR20" s="433"/>
      <c r="ODS20" s="433"/>
      <c r="ODT20" s="433"/>
      <c r="ODU20" s="433"/>
      <c r="ODV20" s="433"/>
      <c r="ODW20" s="433"/>
      <c r="ODX20" s="433"/>
      <c r="ODY20" s="433"/>
      <c r="ODZ20" s="433"/>
      <c r="OEA20" s="433"/>
      <c r="OEB20" s="433"/>
      <c r="OEC20" s="433"/>
      <c r="OED20" s="433"/>
      <c r="OEE20" s="433"/>
      <c r="OEF20" s="433"/>
      <c r="OEG20" s="433"/>
      <c r="OEH20" s="433"/>
      <c r="OEI20" s="433"/>
      <c r="OEJ20" s="433"/>
      <c r="OEK20" s="433"/>
      <c r="OEL20" s="433"/>
      <c r="OEM20" s="433"/>
      <c r="OEN20" s="433"/>
      <c r="OEO20" s="433"/>
      <c r="OEP20" s="433"/>
      <c r="OEQ20" s="433"/>
      <c r="OER20" s="433"/>
      <c r="OES20" s="433"/>
      <c r="OET20" s="433"/>
      <c r="OEU20" s="433"/>
      <c r="OEV20" s="433"/>
      <c r="OEW20" s="433"/>
      <c r="OEX20" s="433"/>
      <c r="OEY20" s="433"/>
      <c r="OEZ20" s="433"/>
      <c r="OFA20" s="433"/>
      <c r="OFB20" s="433"/>
      <c r="OFC20" s="433"/>
      <c r="OFD20" s="433"/>
      <c r="OFE20" s="433"/>
      <c r="OFF20" s="433"/>
      <c r="OFG20" s="433"/>
      <c r="OFH20" s="433"/>
      <c r="OFI20" s="433"/>
      <c r="OFJ20" s="433"/>
      <c r="OFK20" s="433"/>
      <c r="OFL20" s="433"/>
      <c r="OFM20" s="433"/>
      <c r="OFN20" s="433"/>
      <c r="OFO20" s="433"/>
      <c r="OFP20" s="433"/>
      <c r="OFQ20" s="433"/>
      <c r="OFR20" s="433"/>
      <c r="OFS20" s="433"/>
      <c r="OFT20" s="433"/>
      <c r="OFU20" s="433"/>
      <c r="OFV20" s="433"/>
      <c r="OFW20" s="433"/>
      <c r="OFX20" s="433"/>
      <c r="OFY20" s="433"/>
      <c r="OFZ20" s="433"/>
      <c r="OGA20" s="433"/>
      <c r="OGB20" s="433"/>
      <c r="OGC20" s="433"/>
      <c r="OGD20" s="433"/>
      <c r="OGE20" s="433"/>
      <c r="OGF20" s="433"/>
      <c r="OGG20" s="433"/>
      <c r="OGH20" s="433"/>
      <c r="OGI20" s="433"/>
      <c r="OGJ20" s="433"/>
      <c r="OGK20" s="433"/>
      <c r="OGL20" s="433"/>
      <c r="OGM20" s="433"/>
      <c r="OGN20" s="433"/>
      <c r="OGO20" s="433"/>
      <c r="OGP20" s="433"/>
      <c r="OGQ20" s="433"/>
      <c r="OGR20" s="433"/>
      <c r="OGS20" s="433"/>
      <c r="OGT20" s="433"/>
      <c r="OGU20" s="433"/>
      <c r="OGV20" s="433"/>
      <c r="OGW20" s="433"/>
      <c r="OGX20" s="433"/>
      <c r="OGY20" s="433"/>
      <c r="OGZ20" s="433"/>
      <c r="OHA20" s="433"/>
      <c r="OHB20" s="433"/>
      <c r="OHC20" s="433"/>
      <c r="OHD20" s="433"/>
      <c r="OHE20" s="433"/>
      <c r="OHF20" s="433"/>
      <c r="OHG20" s="433"/>
      <c r="OHH20" s="433"/>
      <c r="OHI20" s="433"/>
      <c r="OHJ20" s="433"/>
      <c r="OHK20" s="433"/>
      <c r="OHL20" s="433"/>
      <c r="OHM20" s="433"/>
      <c r="OHN20" s="433"/>
      <c r="OHO20" s="433"/>
      <c r="OHP20" s="433"/>
      <c r="OHQ20" s="433"/>
      <c r="OHR20" s="433"/>
      <c r="OHS20" s="433"/>
      <c r="OHT20" s="433"/>
      <c r="OHU20" s="433"/>
      <c r="OHV20" s="433"/>
      <c r="OHW20" s="433"/>
      <c r="OHX20" s="433"/>
      <c r="OHY20" s="433"/>
      <c r="OHZ20" s="433"/>
      <c r="OIA20" s="433"/>
      <c r="OIB20" s="433"/>
      <c r="OIC20" s="433"/>
      <c r="OID20" s="433"/>
      <c r="OIE20" s="433"/>
      <c r="OIF20" s="433"/>
      <c r="OIG20" s="433"/>
      <c r="OIH20" s="433"/>
      <c r="OII20" s="433"/>
      <c r="OIJ20" s="433"/>
      <c r="OIK20" s="433"/>
      <c r="OIL20" s="433"/>
      <c r="OIM20" s="433"/>
      <c r="OIN20" s="433"/>
      <c r="OIO20" s="433"/>
      <c r="OIP20" s="433"/>
      <c r="OIQ20" s="433"/>
      <c r="OIR20" s="433"/>
      <c r="OIS20" s="433"/>
      <c r="OIT20" s="433"/>
      <c r="OIU20" s="433"/>
      <c r="OIV20" s="433"/>
      <c r="OIW20" s="433"/>
      <c r="OIX20" s="433"/>
      <c r="OIY20" s="433"/>
      <c r="OIZ20" s="433"/>
      <c r="OJA20" s="433"/>
      <c r="OJB20" s="433"/>
      <c r="OJC20" s="433"/>
      <c r="OJD20" s="433"/>
      <c r="OJE20" s="433"/>
      <c r="OJF20" s="433"/>
      <c r="OJG20" s="433"/>
      <c r="OJH20" s="433"/>
      <c r="OJI20" s="433"/>
      <c r="OJJ20" s="433"/>
      <c r="OJK20" s="433"/>
      <c r="OJL20" s="433"/>
      <c r="OJM20" s="433"/>
      <c r="OJN20" s="433"/>
      <c r="OJO20" s="433"/>
      <c r="OJP20" s="433"/>
      <c r="OJQ20" s="433"/>
      <c r="OJR20" s="433"/>
      <c r="OJS20" s="433"/>
      <c r="OJT20" s="433"/>
      <c r="OJU20" s="433"/>
      <c r="OJV20" s="433"/>
      <c r="OJW20" s="433"/>
      <c r="OJX20" s="433"/>
      <c r="OJY20" s="433"/>
      <c r="OJZ20" s="433"/>
      <c r="OKA20" s="433"/>
      <c r="OKB20" s="433"/>
      <c r="OKC20" s="433"/>
      <c r="OKD20" s="433"/>
      <c r="OKE20" s="433"/>
      <c r="OKF20" s="433"/>
      <c r="OKG20" s="433"/>
      <c r="OKH20" s="433"/>
      <c r="OKI20" s="433"/>
      <c r="OKJ20" s="433"/>
      <c r="OKK20" s="433"/>
      <c r="OKL20" s="433"/>
      <c r="OKM20" s="433"/>
      <c r="OKN20" s="433"/>
      <c r="OKO20" s="433"/>
      <c r="OKP20" s="433"/>
      <c r="OKQ20" s="433"/>
      <c r="OKR20" s="433"/>
      <c r="OKS20" s="433"/>
      <c r="OKT20" s="433"/>
      <c r="OKU20" s="433"/>
      <c r="OKV20" s="433"/>
      <c r="OKW20" s="433"/>
      <c r="OKX20" s="433"/>
      <c r="OKY20" s="433"/>
      <c r="OKZ20" s="433"/>
      <c r="OLA20" s="433"/>
      <c r="OLB20" s="433"/>
      <c r="OLC20" s="433"/>
      <c r="OLD20" s="433"/>
      <c r="OLE20" s="433"/>
      <c r="OLF20" s="433"/>
      <c r="OLG20" s="433"/>
      <c r="OLH20" s="433"/>
      <c r="OLI20" s="433"/>
      <c r="OLJ20" s="433"/>
      <c r="OLK20" s="433"/>
      <c r="OLL20" s="433"/>
      <c r="OLM20" s="433"/>
      <c r="OLN20" s="433"/>
      <c r="OLO20" s="433"/>
      <c r="OLP20" s="433"/>
      <c r="OLQ20" s="433"/>
      <c r="OLR20" s="433"/>
      <c r="OLS20" s="433"/>
      <c r="OLT20" s="433"/>
      <c r="OLU20" s="433"/>
      <c r="OLV20" s="433"/>
      <c r="OLW20" s="433"/>
      <c r="OLX20" s="433"/>
      <c r="OLY20" s="433"/>
      <c r="OLZ20" s="433"/>
      <c r="OMA20" s="433"/>
      <c r="OMB20" s="433"/>
      <c r="OMC20" s="433"/>
      <c r="OMD20" s="433"/>
      <c r="OME20" s="433"/>
      <c r="OMF20" s="433"/>
      <c r="OMG20" s="433"/>
      <c r="OMH20" s="433"/>
      <c r="OMI20" s="433"/>
      <c r="OMJ20" s="433"/>
      <c r="OMK20" s="433"/>
      <c r="OML20" s="433"/>
      <c r="OMM20" s="433"/>
      <c r="OMN20" s="433"/>
      <c r="OMO20" s="433"/>
      <c r="OMP20" s="433"/>
      <c r="OMQ20" s="433"/>
      <c r="OMR20" s="433"/>
      <c r="OMS20" s="433"/>
      <c r="OMT20" s="433"/>
      <c r="OMU20" s="433"/>
      <c r="OMV20" s="433"/>
      <c r="OMW20" s="433"/>
      <c r="OMX20" s="433"/>
      <c r="OMY20" s="433"/>
      <c r="OMZ20" s="433"/>
      <c r="ONA20" s="433"/>
      <c r="ONB20" s="433"/>
      <c r="ONC20" s="433"/>
      <c r="OND20" s="433"/>
      <c r="ONE20" s="433"/>
      <c r="ONF20" s="433"/>
      <c r="ONG20" s="433"/>
      <c r="ONH20" s="433"/>
      <c r="ONI20" s="433"/>
      <c r="ONJ20" s="433"/>
      <c r="ONK20" s="433"/>
      <c r="ONL20" s="433"/>
      <c r="ONM20" s="433"/>
      <c r="ONN20" s="433"/>
      <c r="ONO20" s="433"/>
      <c r="ONP20" s="433"/>
      <c r="ONQ20" s="433"/>
      <c r="ONR20" s="433"/>
      <c r="ONS20" s="433"/>
      <c r="ONT20" s="433"/>
      <c r="ONU20" s="433"/>
      <c r="ONV20" s="433"/>
      <c r="ONW20" s="433"/>
      <c r="ONX20" s="433"/>
      <c r="ONY20" s="433"/>
      <c r="ONZ20" s="433"/>
      <c r="OOA20" s="433"/>
      <c r="OOB20" s="433"/>
      <c r="OOC20" s="433"/>
      <c r="OOD20" s="433"/>
      <c r="OOE20" s="433"/>
      <c r="OOF20" s="433"/>
      <c r="OOG20" s="433"/>
      <c r="OOH20" s="433"/>
      <c r="OOI20" s="433"/>
      <c r="OOJ20" s="433"/>
      <c r="OOK20" s="433"/>
      <c r="OOL20" s="433"/>
      <c r="OOM20" s="433"/>
      <c r="OON20" s="433"/>
      <c r="OOO20" s="433"/>
      <c r="OOP20" s="433"/>
      <c r="OOQ20" s="433"/>
      <c r="OOR20" s="433"/>
      <c r="OOS20" s="433"/>
      <c r="OOT20" s="433"/>
      <c r="OOU20" s="433"/>
      <c r="OOV20" s="433"/>
      <c r="OOW20" s="433"/>
      <c r="OOX20" s="433"/>
      <c r="OOY20" s="433"/>
      <c r="OOZ20" s="433"/>
      <c r="OPA20" s="433"/>
      <c r="OPB20" s="433"/>
      <c r="OPC20" s="433"/>
      <c r="OPD20" s="433"/>
      <c r="OPE20" s="433"/>
      <c r="OPF20" s="433"/>
      <c r="OPG20" s="433"/>
      <c r="OPH20" s="433"/>
      <c r="OPI20" s="433"/>
      <c r="OPJ20" s="433"/>
      <c r="OPK20" s="433"/>
      <c r="OPL20" s="433"/>
      <c r="OPM20" s="433"/>
      <c r="OPN20" s="433"/>
      <c r="OPO20" s="433"/>
      <c r="OPP20" s="433"/>
      <c r="OPQ20" s="433"/>
      <c r="OPR20" s="433"/>
      <c r="OPS20" s="433"/>
      <c r="OPT20" s="433"/>
      <c r="OPU20" s="433"/>
      <c r="OPV20" s="433"/>
      <c r="OPW20" s="433"/>
      <c r="OPX20" s="433"/>
      <c r="OPY20" s="433"/>
      <c r="OPZ20" s="433"/>
      <c r="OQA20" s="433"/>
      <c r="OQB20" s="433"/>
      <c r="OQC20" s="433"/>
      <c r="OQD20" s="433"/>
      <c r="OQE20" s="433"/>
      <c r="OQF20" s="433"/>
      <c r="OQG20" s="433"/>
      <c r="OQH20" s="433"/>
      <c r="OQI20" s="433"/>
      <c r="OQJ20" s="433"/>
      <c r="OQK20" s="433"/>
      <c r="OQL20" s="433"/>
      <c r="OQM20" s="433"/>
      <c r="OQN20" s="433"/>
      <c r="OQO20" s="433"/>
      <c r="OQP20" s="433"/>
      <c r="OQQ20" s="433"/>
      <c r="OQR20" s="433"/>
      <c r="OQS20" s="433"/>
      <c r="OQT20" s="433"/>
      <c r="OQU20" s="433"/>
      <c r="OQV20" s="433"/>
      <c r="OQW20" s="433"/>
      <c r="OQX20" s="433"/>
      <c r="OQY20" s="433"/>
      <c r="OQZ20" s="433"/>
      <c r="ORA20" s="433"/>
      <c r="ORB20" s="433"/>
      <c r="ORC20" s="433"/>
      <c r="ORD20" s="433"/>
      <c r="ORE20" s="433"/>
      <c r="ORF20" s="433"/>
      <c r="ORG20" s="433"/>
      <c r="ORH20" s="433"/>
      <c r="ORI20" s="433"/>
      <c r="ORJ20" s="433"/>
      <c r="ORK20" s="433"/>
      <c r="ORL20" s="433"/>
      <c r="ORM20" s="433"/>
      <c r="ORN20" s="433"/>
      <c r="ORO20" s="433"/>
      <c r="ORP20" s="433"/>
      <c r="ORQ20" s="433"/>
      <c r="ORR20" s="433"/>
      <c r="ORS20" s="433"/>
      <c r="ORT20" s="433"/>
      <c r="ORU20" s="433"/>
      <c r="ORV20" s="433"/>
      <c r="ORW20" s="433"/>
      <c r="ORX20" s="433"/>
      <c r="ORY20" s="433"/>
      <c r="ORZ20" s="433"/>
      <c r="OSA20" s="433"/>
      <c r="OSB20" s="433"/>
      <c r="OSC20" s="433"/>
      <c r="OSD20" s="433"/>
      <c r="OSE20" s="433"/>
      <c r="OSF20" s="433"/>
      <c r="OSG20" s="433"/>
      <c r="OSH20" s="433"/>
      <c r="OSI20" s="433"/>
      <c r="OSJ20" s="433"/>
      <c r="OSK20" s="433"/>
      <c r="OSL20" s="433"/>
      <c r="OSM20" s="433"/>
      <c r="OSN20" s="433"/>
      <c r="OSO20" s="433"/>
      <c r="OSP20" s="433"/>
      <c r="OSQ20" s="433"/>
      <c r="OSR20" s="433"/>
      <c r="OSS20" s="433"/>
      <c r="OST20" s="433"/>
      <c r="OSU20" s="433"/>
      <c r="OSV20" s="433"/>
      <c r="OSW20" s="433"/>
      <c r="OSX20" s="433"/>
      <c r="OSY20" s="433"/>
      <c r="OSZ20" s="433"/>
      <c r="OTA20" s="433"/>
      <c r="OTB20" s="433"/>
      <c r="OTC20" s="433"/>
      <c r="OTD20" s="433"/>
      <c r="OTE20" s="433"/>
      <c r="OTF20" s="433"/>
      <c r="OTG20" s="433"/>
      <c r="OTH20" s="433"/>
      <c r="OTI20" s="433"/>
      <c r="OTJ20" s="433"/>
      <c r="OTK20" s="433"/>
      <c r="OTL20" s="433"/>
      <c r="OTM20" s="433"/>
      <c r="OTN20" s="433"/>
      <c r="OTO20" s="433"/>
      <c r="OTP20" s="433"/>
      <c r="OTQ20" s="433"/>
      <c r="OTR20" s="433"/>
      <c r="OTS20" s="433"/>
      <c r="OTT20" s="433"/>
      <c r="OTU20" s="433"/>
      <c r="OTV20" s="433"/>
      <c r="OTW20" s="433"/>
      <c r="OTX20" s="433"/>
      <c r="OTY20" s="433"/>
      <c r="OTZ20" s="433"/>
      <c r="OUA20" s="433"/>
      <c r="OUB20" s="433"/>
      <c r="OUC20" s="433"/>
      <c r="OUD20" s="433"/>
      <c r="OUE20" s="433"/>
      <c r="OUF20" s="433"/>
      <c r="OUG20" s="433"/>
      <c r="OUH20" s="433"/>
      <c r="OUI20" s="433"/>
      <c r="OUJ20" s="433"/>
      <c r="OUK20" s="433"/>
      <c r="OUL20" s="433"/>
      <c r="OUM20" s="433"/>
      <c r="OUN20" s="433"/>
      <c r="OUO20" s="433"/>
      <c r="OUP20" s="433"/>
      <c r="OUQ20" s="433"/>
      <c r="OUR20" s="433"/>
      <c r="OUS20" s="433"/>
      <c r="OUT20" s="433"/>
      <c r="OUU20" s="433"/>
      <c r="OUV20" s="433"/>
      <c r="OUW20" s="433"/>
      <c r="OUX20" s="433"/>
      <c r="OUY20" s="433"/>
      <c r="OUZ20" s="433"/>
      <c r="OVA20" s="433"/>
      <c r="OVB20" s="433"/>
      <c r="OVC20" s="433"/>
      <c r="OVD20" s="433"/>
      <c r="OVE20" s="433"/>
      <c r="OVF20" s="433"/>
      <c r="OVG20" s="433"/>
      <c r="OVH20" s="433"/>
      <c r="OVI20" s="433"/>
      <c r="OVJ20" s="433"/>
      <c r="OVK20" s="433"/>
      <c r="OVL20" s="433"/>
      <c r="OVM20" s="433"/>
      <c r="OVN20" s="433"/>
      <c r="OVO20" s="433"/>
      <c r="OVP20" s="433"/>
      <c r="OVQ20" s="433"/>
      <c r="OVR20" s="433"/>
      <c r="OVS20" s="433"/>
      <c r="OVT20" s="433"/>
      <c r="OVU20" s="433"/>
      <c r="OVV20" s="433"/>
      <c r="OVW20" s="433"/>
      <c r="OVX20" s="433"/>
      <c r="OVY20" s="433"/>
      <c r="OVZ20" s="433"/>
      <c r="OWA20" s="433"/>
      <c r="OWB20" s="433"/>
      <c r="OWC20" s="433"/>
      <c r="OWD20" s="433"/>
      <c r="OWE20" s="433"/>
      <c r="OWF20" s="433"/>
      <c r="OWG20" s="433"/>
      <c r="OWH20" s="433"/>
      <c r="OWI20" s="433"/>
      <c r="OWJ20" s="433"/>
      <c r="OWK20" s="433"/>
      <c r="OWL20" s="433"/>
      <c r="OWM20" s="433"/>
      <c r="OWN20" s="433"/>
      <c r="OWO20" s="433"/>
      <c r="OWP20" s="433"/>
      <c r="OWQ20" s="433"/>
      <c r="OWR20" s="433"/>
      <c r="OWS20" s="433"/>
      <c r="OWT20" s="433"/>
      <c r="OWU20" s="433"/>
      <c r="OWV20" s="433"/>
      <c r="OWW20" s="433"/>
      <c r="OWX20" s="433"/>
      <c r="OWY20" s="433"/>
      <c r="OWZ20" s="433"/>
      <c r="OXA20" s="433"/>
      <c r="OXB20" s="433"/>
      <c r="OXC20" s="433"/>
      <c r="OXD20" s="433"/>
      <c r="OXE20" s="433"/>
      <c r="OXF20" s="433"/>
      <c r="OXG20" s="433"/>
      <c r="OXH20" s="433"/>
      <c r="OXI20" s="433"/>
      <c r="OXJ20" s="433"/>
      <c r="OXK20" s="433"/>
      <c r="OXL20" s="433"/>
      <c r="OXM20" s="433"/>
      <c r="OXN20" s="433"/>
      <c r="OXO20" s="433"/>
      <c r="OXP20" s="433"/>
      <c r="OXQ20" s="433"/>
      <c r="OXR20" s="433"/>
      <c r="OXS20" s="433"/>
      <c r="OXT20" s="433"/>
      <c r="OXU20" s="433"/>
      <c r="OXV20" s="433"/>
      <c r="OXW20" s="433"/>
      <c r="OXX20" s="433"/>
      <c r="OXY20" s="433"/>
      <c r="OXZ20" s="433"/>
      <c r="OYA20" s="433"/>
      <c r="OYB20" s="433"/>
      <c r="OYC20" s="433"/>
      <c r="OYD20" s="433"/>
      <c r="OYE20" s="433"/>
      <c r="OYF20" s="433"/>
      <c r="OYG20" s="433"/>
      <c r="OYH20" s="433"/>
      <c r="OYI20" s="433"/>
      <c r="OYJ20" s="433"/>
      <c r="OYK20" s="433"/>
      <c r="OYL20" s="433"/>
      <c r="OYM20" s="433"/>
      <c r="OYN20" s="433"/>
      <c r="OYO20" s="433"/>
      <c r="OYP20" s="433"/>
      <c r="OYQ20" s="433"/>
      <c r="OYR20" s="433"/>
      <c r="OYS20" s="433"/>
      <c r="OYT20" s="433"/>
      <c r="OYU20" s="433"/>
      <c r="OYV20" s="433"/>
      <c r="OYW20" s="433"/>
      <c r="OYX20" s="433"/>
      <c r="OYY20" s="433"/>
      <c r="OYZ20" s="433"/>
      <c r="OZA20" s="433"/>
      <c r="OZB20" s="433"/>
      <c r="OZC20" s="433"/>
      <c r="OZD20" s="433"/>
      <c r="OZE20" s="433"/>
      <c r="OZF20" s="433"/>
      <c r="OZG20" s="433"/>
      <c r="OZH20" s="433"/>
      <c r="OZI20" s="433"/>
      <c r="OZJ20" s="433"/>
      <c r="OZK20" s="433"/>
      <c r="OZL20" s="433"/>
      <c r="OZM20" s="433"/>
      <c r="OZN20" s="433"/>
      <c r="OZO20" s="433"/>
      <c r="OZP20" s="433"/>
      <c r="OZQ20" s="433"/>
      <c r="OZR20" s="433"/>
      <c r="OZS20" s="433"/>
      <c r="OZT20" s="433"/>
      <c r="OZU20" s="433"/>
      <c r="OZV20" s="433"/>
      <c r="OZW20" s="433"/>
      <c r="OZX20" s="433"/>
      <c r="OZY20" s="433"/>
      <c r="OZZ20" s="433"/>
      <c r="PAA20" s="433"/>
      <c r="PAB20" s="433"/>
      <c r="PAC20" s="433"/>
      <c r="PAD20" s="433"/>
      <c r="PAE20" s="433"/>
      <c r="PAF20" s="433"/>
      <c r="PAG20" s="433"/>
      <c r="PAH20" s="433"/>
      <c r="PAI20" s="433"/>
      <c r="PAJ20" s="433"/>
      <c r="PAK20" s="433"/>
      <c r="PAL20" s="433"/>
      <c r="PAM20" s="433"/>
      <c r="PAN20" s="433"/>
      <c r="PAO20" s="433"/>
      <c r="PAP20" s="433"/>
      <c r="PAQ20" s="433"/>
      <c r="PAR20" s="433"/>
      <c r="PAS20" s="433"/>
      <c r="PAT20" s="433"/>
      <c r="PAU20" s="433"/>
      <c r="PAV20" s="433"/>
      <c r="PAW20" s="433"/>
      <c r="PAX20" s="433"/>
      <c r="PAY20" s="433"/>
      <c r="PAZ20" s="433"/>
      <c r="PBA20" s="433"/>
      <c r="PBB20" s="433"/>
      <c r="PBC20" s="433"/>
      <c r="PBD20" s="433"/>
      <c r="PBE20" s="433"/>
      <c r="PBF20" s="433"/>
      <c r="PBG20" s="433"/>
      <c r="PBH20" s="433"/>
      <c r="PBI20" s="433"/>
      <c r="PBJ20" s="433"/>
      <c r="PBK20" s="433"/>
      <c r="PBL20" s="433"/>
      <c r="PBM20" s="433"/>
      <c r="PBN20" s="433"/>
      <c r="PBO20" s="433"/>
      <c r="PBP20" s="433"/>
      <c r="PBQ20" s="433"/>
      <c r="PBR20" s="433"/>
      <c r="PBS20" s="433"/>
      <c r="PBT20" s="433"/>
      <c r="PBU20" s="433"/>
      <c r="PBV20" s="433"/>
      <c r="PBW20" s="433"/>
      <c r="PBX20" s="433"/>
      <c r="PBY20" s="433"/>
      <c r="PBZ20" s="433"/>
      <c r="PCA20" s="433"/>
      <c r="PCB20" s="433"/>
      <c r="PCC20" s="433"/>
      <c r="PCD20" s="433"/>
      <c r="PCE20" s="433"/>
      <c r="PCF20" s="433"/>
      <c r="PCG20" s="433"/>
      <c r="PCH20" s="433"/>
      <c r="PCI20" s="433"/>
      <c r="PCJ20" s="433"/>
      <c r="PCK20" s="433"/>
      <c r="PCL20" s="433"/>
      <c r="PCM20" s="433"/>
      <c r="PCN20" s="433"/>
      <c r="PCO20" s="433"/>
      <c r="PCP20" s="433"/>
      <c r="PCQ20" s="433"/>
      <c r="PCR20" s="433"/>
      <c r="PCS20" s="433"/>
      <c r="PCT20" s="433"/>
      <c r="PCU20" s="433"/>
      <c r="PCV20" s="433"/>
      <c r="PCW20" s="433"/>
      <c r="PCX20" s="433"/>
      <c r="PCY20" s="433"/>
      <c r="PCZ20" s="433"/>
      <c r="PDA20" s="433"/>
      <c r="PDB20" s="433"/>
      <c r="PDC20" s="433"/>
      <c r="PDD20" s="433"/>
      <c r="PDE20" s="433"/>
      <c r="PDF20" s="433"/>
      <c r="PDG20" s="433"/>
      <c r="PDH20" s="433"/>
      <c r="PDI20" s="433"/>
      <c r="PDJ20" s="433"/>
      <c r="PDK20" s="433"/>
      <c r="PDL20" s="433"/>
      <c r="PDM20" s="433"/>
      <c r="PDN20" s="433"/>
      <c r="PDO20" s="433"/>
      <c r="PDP20" s="433"/>
      <c r="PDQ20" s="433"/>
      <c r="PDR20" s="433"/>
      <c r="PDS20" s="433"/>
      <c r="PDT20" s="433"/>
      <c r="PDU20" s="433"/>
      <c r="PDV20" s="433"/>
      <c r="PDW20" s="433"/>
      <c r="PDX20" s="433"/>
      <c r="PDY20" s="433"/>
      <c r="PDZ20" s="433"/>
      <c r="PEA20" s="433"/>
      <c r="PEB20" s="433"/>
      <c r="PEC20" s="433"/>
      <c r="PED20" s="433"/>
      <c r="PEE20" s="433"/>
      <c r="PEF20" s="433"/>
      <c r="PEG20" s="433"/>
      <c r="PEH20" s="433"/>
      <c r="PEI20" s="433"/>
      <c r="PEJ20" s="433"/>
      <c r="PEK20" s="433"/>
      <c r="PEL20" s="433"/>
      <c r="PEM20" s="433"/>
      <c r="PEN20" s="433"/>
      <c r="PEO20" s="433"/>
      <c r="PEP20" s="433"/>
      <c r="PEQ20" s="433"/>
      <c r="PER20" s="433"/>
      <c r="PES20" s="433"/>
      <c r="PET20" s="433"/>
      <c r="PEU20" s="433"/>
      <c r="PEV20" s="433"/>
      <c r="PEW20" s="433"/>
      <c r="PEX20" s="433"/>
      <c r="PEY20" s="433"/>
      <c r="PEZ20" s="433"/>
      <c r="PFA20" s="433"/>
      <c r="PFB20" s="433"/>
      <c r="PFC20" s="433"/>
      <c r="PFD20" s="433"/>
      <c r="PFE20" s="433"/>
      <c r="PFF20" s="433"/>
      <c r="PFG20" s="433"/>
      <c r="PFH20" s="433"/>
      <c r="PFI20" s="433"/>
      <c r="PFJ20" s="433"/>
      <c r="PFK20" s="433"/>
      <c r="PFL20" s="433"/>
      <c r="PFM20" s="433"/>
      <c r="PFN20" s="433"/>
      <c r="PFO20" s="433"/>
      <c r="PFP20" s="433"/>
      <c r="PFQ20" s="433"/>
      <c r="PFR20" s="433"/>
      <c r="PFS20" s="433"/>
      <c r="PFT20" s="433"/>
      <c r="PFU20" s="433"/>
      <c r="PFV20" s="433"/>
      <c r="PFW20" s="433"/>
      <c r="PFX20" s="433"/>
      <c r="PFY20" s="433"/>
      <c r="PFZ20" s="433"/>
      <c r="PGA20" s="433"/>
      <c r="PGB20" s="433"/>
      <c r="PGC20" s="433"/>
      <c r="PGD20" s="433"/>
      <c r="PGE20" s="433"/>
      <c r="PGF20" s="433"/>
      <c r="PGG20" s="433"/>
      <c r="PGH20" s="433"/>
      <c r="PGI20" s="433"/>
      <c r="PGJ20" s="433"/>
      <c r="PGK20" s="433"/>
      <c r="PGL20" s="433"/>
      <c r="PGM20" s="433"/>
      <c r="PGN20" s="433"/>
      <c r="PGO20" s="433"/>
      <c r="PGP20" s="433"/>
      <c r="PGQ20" s="433"/>
      <c r="PGR20" s="433"/>
      <c r="PGS20" s="433"/>
      <c r="PGT20" s="433"/>
      <c r="PGU20" s="433"/>
      <c r="PGV20" s="433"/>
      <c r="PGW20" s="433"/>
      <c r="PGX20" s="433"/>
      <c r="PGY20" s="433"/>
      <c r="PGZ20" s="433"/>
      <c r="PHA20" s="433"/>
      <c r="PHB20" s="433"/>
      <c r="PHC20" s="433"/>
      <c r="PHD20" s="433"/>
      <c r="PHE20" s="433"/>
      <c r="PHF20" s="433"/>
      <c r="PHG20" s="433"/>
      <c r="PHH20" s="433"/>
      <c r="PHI20" s="433"/>
      <c r="PHJ20" s="433"/>
      <c r="PHK20" s="433"/>
      <c r="PHL20" s="433"/>
      <c r="PHM20" s="433"/>
      <c r="PHN20" s="433"/>
      <c r="PHO20" s="433"/>
      <c r="PHP20" s="433"/>
      <c r="PHQ20" s="433"/>
      <c r="PHR20" s="433"/>
      <c r="PHS20" s="433"/>
      <c r="PHT20" s="433"/>
      <c r="PHU20" s="433"/>
      <c r="PHV20" s="433"/>
      <c r="PHW20" s="433"/>
      <c r="PHX20" s="433"/>
      <c r="PHY20" s="433"/>
      <c r="PHZ20" s="433"/>
      <c r="PIA20" s="433"/>
      <c r="PIB20" s="433"/>
      <c r="PIC20" s="433"/>
      <c r="PID20" s="433"/>
      <c r="PIE20" s="433"/>
      <c r="PIF20" s="433"/>
      <c r="PIG20" s="433"/>
      <c r="PIH20" s="433"/>
      <c r="PII20" s="433"/>
      <c r="PIJ20" s="433"/>
      <c r="PIK20" s="433"/>
      <c r="PIL20" s="433"/>
      <c r="PIM20" s="433"/>
      <c r="PIN20" s="433"/>
      <c r="PIO20" s="433"/>
      <c r="PIP20" s="433"/>
      <c r="PIQ20" s="433"/>
      <c r="PIR20" s="433"/>
      <c r="PIS20" s="433"/>
      <c r="PIT20" s="433"/>
      <c r="PIU20" s="433"/>
      <c r="PIV20" s="433"/>
      <c r="PIW20" s="433"/>
      <c r="PIX20" s="433"/>
      <c r="PIY20" s="433"/>
      <c r="PIZ20" s="433"/>
      <c r="PJA20" s="433"/>
      <c r="PJB20" s="433"/>
      <c r="PJC20" s="433"/>
      <c r="PJD20" s="433"/>
      <c r="PJE20" s="433"/>
      <c r="PJF20" s="433"/>
      <c r="PJG20" s="433"/>
      <c r="PJH20" s="433"/>
      <c r="PJI20" s="433"/>
      <c r="PJJ20" s="433"/>
      <c r="PJK20" s="433"/>
      <c r="PJL20" s="433"/>
      <c r="PJM20" s="433"/>
      <c r="PJN20" s="433"/>
      <c r="PJO20" s="433"/>
      <c r="PJP20" s="433"/>
      <c r="PJQ20" s="433"/>
      <c r="PJR20" s="433"/>
      <c r="PJS20" s="433"/>
      <c r="PJT20" s="433"/>
      <c r="PJU20" s="433"/>
      <c r="PJV20" s="433"/>
      <c r="PJW20" s="433"/>
      <c r="PJX20" s="433"/>
      <c r="PJY20" s="433"/>
      <c r="PJZ20" s="433"/>
      <c r="PKA20" s="433"/>
      <c r="PKB20" s="433"/>
      <c r="PKC20" s="433"/>
      <c r="PKD20" s="433"/>
      <c r="PKE20" s="433"/>
      <c r="PKF20" s="433"/>
      <c r="PKG20" s="433"/>
      <c r="PKH20" s="433"/>
      <c r="PKI20" s="433"/>
      <c r="PKJ20" s="433"/>
      <c r="PKK20" s="433"/>
      <c r="PKL20" s="433"/>
      <c r="PKM20" s="433"/>
      <c r="PKN20" s="433"/>
      <c r="PKO20" s="433"/>
      <c r="PKP20" s="433"/>
      <c r="PKQ20" s="433"/>
      <c r="PKR20" s="433"/>
      <c r="PKS20" s="433"/>
      <c r="PKT20" s="433"/>
      <c r="PKU20" s="433"/>
      <c r="PKV20" s="433"/>
      <c r="PKW20" s="433"/>
      <c r="PKX20" s="433"/>
      <c r="PKY20" s="433"/>
      <c r="PKZ20" s="433"/>
      <c r="PLA20" s="433"/>
      <c r="PLB20" s="433"/>
      <c r="PLC20" s="433"/>
      <c r="PLD20" s="433"/>
      <c r="PLE20" s="433"/>
      <c r="PLF20" s="433"/>
      <c r="PLG20" s="433"/>
      <c r="PLH20" s="433"/>
      <c r="PLI20" s="433"/>
      <c r="PLJ20" s="433"/>
      <c r="PLK20" s="433"/>
      <c r="PLL20" s="433"/>
      <c r="PLM20" s="433"/>
      <c r="PLN20" s="433"/>
      <c r="PLO20" s="433"/>
      <c r="PLP20" s="433"/>
      <c r="PLQ20" s="433"/>
      <c r="PLR20" s="433"/>
      <c r="PLS20" s="433"/>
      <c r="PLT20" s="433"/>
      <c r="PLU20" s="433"/>
      <c r="PLV20" s="433"/>
      <c r="PLW20" s="433"/>
      <c r="PLX20" s="433"/>
      <c r="PLY20" s="433"/>
      <c r="PLZ20" s="433"/>
      <c r="PMA20" s="433"/>
      <c r="PMB20" s="433"/>
      <c r="PMC20" s="433"/>
      <c r="PMD20" s="433"/>
      <c r="PME20" s="433"/>
      <c r="PMF20" s="433"/>
      <c r="PMG20" s="433"/>
      <c r="PMH20" s="433"/>
      <c r="PMI20" s="433"/>
      <c r="PMJ20" s="433"/>
      <c r="PMK20" s="433"/>
      <c r="PML20" s="433"/>
      <c r="PMM20" s="433"/>
      <c r="PMN20" s="433"/>
      <c r="PMO20" s="433"/>
      <c r="PMP20" s="433"/>
      <c r="PMQ20" s="433"/>
      <c r="PMR20" s="433"/>
      <c r="PMS20" s="433"/>
      <c r="PMT20" s="433"/>
      <c r="PMU20" s="433"/>
      <c r="PMV20" s="433"/>
      <c r="PMW20" s="433"/>
      <c r="PMX20" s="433"/>
      <c r="PMY20" s="433"/>
      <c r="PMZ20" s="433"/>
      <c r="PNA20" s="433"/>
      <c r="PNB20" s="433"/>
      <c r="PNC20" s="433"/>
      <c r="PND20" s="433"/>
      <c r="PNE20" s="433"/>
      <c r="PNF20" s="433"/>
      <c r="PNG20" s="433"/>
      <c r="PNH20" s="433"/>
      <c r="PNI20" s="433"/>
      <c r="PNJ20" s="433"/>
      <c r="PNK20" s="433"/>
      <c r="PNL20" s="433"/>
      <c r="PNM20" s="433"/>
      <c r="PNN20" s="433"/>
      <c r="PNO20" s="433"/>
      <c r="PNP20" s="433"/>
      <c r="PNQ20" s="433"/>
      <c r="PNR20" s="433"/>
      <c r="PNS20" s="433"/>
      <c r="PNT20" s="433"/>
      <c r="PNU20" s="433"/>
      <c r="PNV20" s="433"/>
      <c r="PNW20" s="433"/>
      <c r="PNX20" s="433"/>
      <c r="PNY20" s="433"/>
      <c r="PNZ20" s="433"/>
      <c r="POA20" s="433"/>
      <c r="POB20" s="433"/>
      <c r="POC20" s="433"/>
      <c r="POD20" s="433"/>
      <c r="POE20" s="433"/>
      <c r="POF20" s="433"/>
      <c r="POG20" s="433"/>
      <c r="POH20" s="433"/>
      <c r="POI20" s="433"/>
      <c r="POJ20" s="433"/>
      <c r="POK20" s="433"/>
      <c r="POL20" s="433"/>
      <c r="POM20" s="433"/>
      <c r="PON20" s="433"/>
      <c r="POO20" s="433"/>
      <c r="POP20" s="433"/>
      <c r="POQ20" s="433"/>
      <c r="POR20" s="433"/>
      <c r="POS20" s="433"/>
      <c r="POT20" s="433"/>
      <c r="POU20" s="433"/>
      <c r="POV20" s="433"/>
      <c r="POW20" s="433"/>
      <c r="POX20" s="433"/>
      <c r="POY20" s="433"/>
      <c r="POZ20" s="433"/>
      <c r="PPA20" s="433"/>
      <c r="PPB20" s="433"/>
      <c r="PPC20" s="433"/>
      <c r="PPD20" s="433"/>
      <c r="PPE20" s="433"/>
      <c r="PPF20" s="433"/>
      <c r="PPG20" s="433"/>
      <c r="PPH20" s="433"/>
      <c r="PPI20" s="433"/>
      <c r="PPJ20" s="433"/>
      <c r="PPK20" s="433"/>
      <c r="PPL20" s="433"/>
      <c r="PPM20" s="433"/>
      <c r="PPN20" s="433"/>
      <c r="PPO20" s="433"/>
      <c r="PPP20" s="433"/>
      <c r="PPQ20" s="433"/>
      <c r="PPR20" s="433"/>
      <c r="PPS20" s="433"/>
      <c r="PPT20" s="433"/>
      <c r="PPU20" s="433"/>
      <c r="PPV20" s="433"/>
      <c r="PPW20" s="433"/>
      <c r="PPX20" s="433"/>
      <c r="PPY20" s="433"/>
      <c r="PPZ20" s="433"/>
      <c r="PQA20" s="433"/>
      <c r="PQB20" s="433"/>
      <c r="PQC20" s="433"/>
      <c r="PQD20" s="433"/>
      <c r="PQE20" s="433"/>
      <c r="PQF20" s="433"/>
      <c r="PQG20" s="433"/>
      <c r="PQH20" s="433"/>
      <c r="PQI20" s="433"/>
      <c r="PQJ20" s="433"/>
      <c r="PQK20" s="433"/>
      <c r="PQL20" s="433"/>
      <c r="PQM20" s="433"/>
      <c r="PQN20" s="433"/>
      <c r="PQO20" s="433"/>
      <c r="PQP20" s="433"/>
      <c r="PQQ20" s="433"/>
      <c r="PQR20" s="433"/>
      <c r="PQS20" s="433"/>
      <c r="PQT20" s="433"/>
      <c r="PQU20" s="433"/>
      <c r="PQV20" s="433"/>
      <c r="PQW20" s="433"/>
      <c r="PQX20" s="433"/>
      <c r="PQY20" s="433"/>
      <c r="PQZ20" s="433"/>
      <c r="PRA20" s="433"/>
      <c r="PRB20" s="433"/>
      <c r="PRC20" s="433"/>
      <c r="PRD20" s="433"/>
      <c r="PRE20" s="433"/>
      <c r="PRF20" s="433"/>
      <c r="PRG20" s="433"/>
      <c r="PRH20" s="433"/>
      <c r="PRI20" s="433"/>
      <c r="PRJ20" s="433"/>
      <c r="PRK20" s="433"/>
      <c r="PRL20" s="433"/>
      <c r="PRM20" s="433"/>
      <c r="PRN20" s="433"/>
      <c r="PRO20" s="433"/>
      <c r="PRP20" s="433"/>
      <c r="PRQ20" s="433"/>
      <c r="PRR20" s="433"/>
      <c r="PRS20" s="433"/>
      <c r="PRT20" s="433"/>
      <c r="PRU20" s="433"/>
      <c r="PRV20" s="433"/>
      <c r="PRW20" s="433"/>
      <c r="PRX20" s="433"/>
      <c r="PRY20" s="433"/>
      <c r="PRZ20" s="433"/>
      <c r="PSA20" s="433"/>
      <c r="PSB20" s="433"/>
      <c r="PSC20" s="433"/>
      <c r="PSD20" s="433"/>
      <c r="PSE20" s="433"/>
      <c r="PSF20" s="433"/>
      <c r="PSG20" s="433"/>
      <c r="PSH20" s="433"/>
      <c r="PSI20" s="433"/>
      <c r="PSJ20" s="433"/>
      <c r="PSK20" s="433"/>
      <c r="PSL20" s="433"/>
      <c r="PSM20" s="433"/>
      <c r="PSN20" s="433"/>
      <c r="PSO20" s="433"/>
      <c r="PSP20" s="433"/>
      <c r="PSQ20" s="433"/>
      <c r="PSR20" s="433"/>
      <c r="PSS20" s="433"/>
      <c r="PST20" s="433"/>
      <c r="PSU20" s="433"/>
      <c r="PSV20" s="433"/>
      <c r="PSW20" s="433"/>
      <c r="PSX20" s="433"/>
      <c r="PSY20" s="433"/>
      <c r="PSZ20" s="433"/>
      <c r="PTA20" s="433"/>
      <c r="PTB20" s="433"/>
      <c r="PTC20" s="433"/>
      <c r="PTD20" s="433"/>
      <c r="PTE20" s="433"/>
      <c r="PTF20" s="433"/>
      <c r="PTG20" s="433"/>
      <c r="PTH20" s="433"/>
      <c r="PTI20" s="433"/>
      <c r="PTJ20" s="433"/>
      <c r="PTK20" s="433"/>
      <c r="PTL20" s="433"/>
      <c r="PTM20" s="433"/>
      <c r="PTN20" s="433"/>
      <c r="PTO20" s="433"/>
      <c r="PTP20" s="433"/>
      <c r="PTQ20" s="433"/>
      <c r="PTR20" s="433"/>
      <c r="PTS20" s="433"/>
      <c r="PTT20" s="433"/>
      <c r="PTU20" s="433"/>
      <c r="PTV20" s="433"/>
      <c r="PTW20" s="433"/>
      <c r="PTX20" s="433"/>
      <c r="PTY20" s="433"/>
      <c r="PTZ20" s="433"/>
      <c r="PUA20" s="433"/>
      <c r="PUB20" s="433"/>
      <c r="PUC20" s="433"/>
      <c r="PUD20" s="433"/>
      <c r="PUE20" s="433"/>
      <c r="PUF20" s="433"/>
      <c r="PUG20" s="433"/>
      <c r="PUH20" s="433"/>
      <c r="PUI20" s="433"/>
      <c r="PUJ20" s="433"/>
      <c r="PUK20" s="433"/>
      <c r="PUL20" s="433"/>
      <c r="PUM20" s="433"/>
      <c r="PUN20" s="433"/>
      <c r="PUO20" s="433"/>
      <c r="PUP20" s="433"/>
      <c r="PUQ20" s="433"/>
      <c r="PUR20" s="433"/>
      <c r="PUS20" s="433"/>
      <c r="PUT20" s="433"/>
      <c r="PUU20" s="433"/>
      <c r="PUV20" s="433"/>
      <c r="PUW20" s="433"/>
      <c r="PUX20" s="433"/>
      <c r="PUY20" s="433"/>
      <c r="PUZ20" s="433"/>
      <c r="PVA20" s="433"/>
      <c r="PVB20" s="433"/>
      <c r="PVC20" s="433"/>
      <c r="PVD20" s="433"/>
      <c r="PVE20" s="433"/>
      <c r="PVF20" s="433"/>
      <c r="PVG20" s="433"/>
      <c r="PVH20" s="433"/>
      <c r="PVI20" s="433"/>
      <c r="PVJ20" s="433"/>
      <c r="PVK20" s="433"/>
      <c r="PVL20" s="433"/>
      <c r="PVM20" s="433"/>
      <c r="PVN20" s="433"/>
      <c r="PVO20" s="433"/>
      <c r="PVP20" s="433"/>
      <c r="PVQ20" s="433"/>
      <c r="PVR20" s="433"/>
      <c r="PVS20" s="433"/>
      <c r="PVT20" s="433"/>
      <c r="PVU20" s="433"/>
      <c r="PVV20" s="433"/>
      <c r="PVW20" s="433"/>
      <c r="PVX20" s="433"/>
      <c r="PVY20" s="433"/>
      <c r="PVZ20" s="433"/>
      <c r="PWA20" s="433"/>
      <c r="PWB20" s="433"/>
      <c r="PWC20" s="433"/>
      <c r="PWD20" s="433"/>
      <c r="PWE20" s="433"/>
      <c r="PWF20" s="433"/>
      <c r="PWG20" s="433"/>
      <c r="PWH20" s="433"/>
      <c r="PWI20" s="433"/>
      <c r="PWJ20" s="433"/>
      <c r="PWK20" s="433"/>
      <c r="PWL20" s="433"/>
      <c r="PWM20" s="433"/>
      <c r="PWN20" s="433"/>
      <c r="PWO20" s="433"/>
      <c r="PWP20" s="433"/>
      <c r="PWQ20" s="433"/>
      <c r="PWR20" s="433"/>
      <c r="PWS20" s="433"/>
      <c r="PWT20" s="433"/>
      <c r="PWU20" s="433"/>
      <c r="PWV20" s="433"/>
      <c r="PWW20" s="433"/>
      <c r="PWX20" s="433"/>
      <c r="PWY20" s="433"/>
      <c r="PWZ20" s="433"/>
      <c r="PXA20" s="433"/>
      <c r="PXB20" s="433"/>
      <c r="PXC20" s="433"/>
      <c r="PXD20" s="433"/>
      <c r="PXE20" s="433"/>
      <c r="PXF20" s="433"/>
      <c r="PXG20" s="433"/>
      <c r="PXH20" s="433"/>
      <c r="PXI20" s="433"/>
      <c r="PXJ20" s="433"/>
      <c r="PXK20" s="433"/>
      <c r="PXL20" s="433"/>
      <c r="PXM20" s="433"/>
      <c r="PXN20" s="433"/>
      <c r="PXO20" s="433"/>
      <c r="PXP20" s="433"/>
      <c r="PXQ20" s="433"/>
      <c r="PXR20" s="433"/>
      <c r="PXS20" s="433"/>
      <c r="PXT20" s="433"/>
      <c r="PXU20" s="433"/>
      <c r="PXV20" s="433"/>
      <c r="PXW20" s="433"/>
      <c r="PXX20" s="433"/>
      <c r="PXY20" s="433"/>
      <c r="PXZ20" s="433"/>
      <c r="PYA20" s="433"/>
      <c r="PYB20" s="433"/>
      <c r="PYC20" s="433"/>
      <c r="PYD20" s="433"/>
      <c r="PYE20" s="433"/>
      <c r="PYF20" s="433"/>
      <c r="PYG20" s="433"/>
      <c r="PYH20" s="433"/>
      <c r="PYI20" s="433"/>
      <c r="PYJ20" s="433"/>
      <c r="PYK20" s="433"/>
      <c r="PYL20" s="433"/>
      <c r="PYM20" s="433"/>
      <c r="PYN20" s="433"/>
      <c r="PYO20" s="433"/>
      <c r="PYP20" s="433"/>
      <c r="PYQ20" s="433"/>
      <c r="PYR20" s="433"/>
      <c r="PYS20" s="433"/>
      <c r="PYT20" s="433"/>
      <c r="PYU20" s="433"/>
      <c r="PYV20" s="433"/>
      <c r="PYW20" s="433"/>
      <c r="PYX20" s="433"/>
      <c r="PYY20" s="433"/>
      <c r="PYZ20" s="433"/>
      <c r="PZA20" s="433"/>
      <c r="PZB20" s="433"/>
      <c r="PZC20" s="433"/>
      <c r="PZD20" s="433"/>
      <c r="PZE20" s="433"/>
      <c r="PZF20" s="433"/>
      <c r="PZG20" s="433"/>
      <c r="PZH20" s="433"/>
      <c r="PZI20" s="433"/>
      <c r="PZJ20" s="433"/>
      <c r="PZK20" s="433"/>
      <c r="PZL20" s="433"/>
      <c r="PZM20" s="433"/>
      <c r="PZN20" s="433"/>
      <c r="PZO20" s="433"/>
      <c r="PZP20" s="433"/>
      <c r="PZQ20" s="433"/>
      <c r="PZR20" s="433"/>
      <c r="PZS20" s="433"/>
      <c r="PZT20" s="433"/>
      <c r="PZU20" s="433"/>
      <c r="PZV20" s="433"/>
      <c r="PZW20" s="433"/>
      <c r="PZX20" s="433"/>
      <c r="PZY20" s="433"/>
      <c r="PZZ20" s="433"/>
      <c r="QAA20" s="433"/>
      <c r="QAB20" s="433"/>
      <c r="QAC20" s="433"/>
      <c r="QAD20" s="433"/>
      <c r="QAE20" s="433"/>
      <c r="QAF20" s="433"/>
      <c r="QAG20" s="433"/>
      <c r="QAH20" s="433"/>
      <c r="QAI20" s="433"/>
      <c r="QAJ20" s="433"/>
      <c r="QAK20" s="433"/>
      <c r="QAL20" s="433"/>
      <c r="QAM20" s="433"/>
      <c r="QAN20" s="433"/>
      <c r="QAO20" s="433"/>
      <c r="QAP20" s="433"/>
      <c r="QAQ20" s="433"/>
      <c r="QAR20" s="433"/>
      <c r="QAS20" s="433"/>
      <c r="QAT20" s="433"/>
      <c r="QAU20" s="433"/>
      <c r="QAV20" s="433"/>
      <c r="QAW20" s="433"/>
      <c r="QAX20" s="433"/>
      <c r="QAY20" s="433"/>
      <c r="QAZ20" s="433"/>
      <c r="QBA20" s="433"/>
      <c r="QBB20" s="433"/>
      <c r="QBC20" s="433"/>
      <c r="QBD20" s="433"/>
      <c r="QBE20" s="433"/>
      <c r="QBF20" s="433"/>
      <c r="QBG20" s="433"/>
      <c r="QBH20" s="433"/>
      <c r="QBI20" s="433"/>
      <c r="QBJ20" s="433"/>
      <c r="QBK20" s="433"/>
      <c r="QBL20" s="433"/>
      <c r="QBM20" s="433"/>
      <c r="QBN20" s="433"/>
      <c r="QBO20" s="433"/>
      <c r="QBP20" s="433"/>
      <c r="QBQ20" s="433"/>
      <c r="QBR20" s="433"/>
      <c r="QBS20" s="433"/>
      <c r="QBT20" s="433"/>
      <c r="QBU20" s="433"/>
      <c r="QBV20" s="433"/>
      <c r="QBW20" s="433"/>
      <c r="QBX20" s="433"/>
      <c r="QBY20" s="433"/>
      <c r="QBZ20" s="433"/>
      <c r="QCA20" s="433"/>
      <c r="QCB20" s="433"/>
      <c r="QCC20" s="433"/>
      <c r="QCD20" s="433"/>
      <c r="QCE20" s="433"/>
      <c r="QCF20" s="433"/>
      <c r="QCG20" s="433"/>
      <c r="QCH20" s="433"/>
      <c r="QCI20" s="433"/>
      <c r="QCJ20" s="433"/>
      <c r="QCK20" s="433"/>
      <c r="QCL20" s="433"/>
      <c r="QCM20" s="433"/>
      <c r="QCN20" s="433"/>
      <c r="QCO20" s="433"/>
      <c r="QCP20" s="433"/>
      <c r="QCQ20" s="433"/>
      <c r="QCR20" s="433"/>
      <c r="QCS20" s="433"/>
      <c r="QCT20" s="433"/>
      <c r="QCU20" s="433"/>
      <c r="QCV20" s="433"/>
      <c r="QCW20" s="433"/>
      <c r="QCX20" s="433"/>
      <c r="QCY20" s="433"/>
      <c r="QCZ20" s="433"/>
      <c r="QDA20" s="433"/>
      <c r="QDB20" s="433"/>
      <c r="QDC20" s="433"/>
      <c r="QDD20" s="433"/>
      <c r="QDE20" s="433"/>
      <c r="QDF20" s="433"/>
      <c r="QDG20" s="433"/>
      <c r="QDH20" s="433"/>
      <c r="QDI20" s="433"/>
      <c r="QDJ20" s="433"/>
      <c r="QDK20" s="433"/>
      <c r="QDL20" s="433"/>
      <c r="QDM20" s="433"/>
      <c r="QDN20" s="433"/>
      <c r="QDO20" s="433"/>
      <c r="QDP20" s="433"/>
      <c r="QDQ20" s="433"/>
      <c r="QDR20" s="433"/>
      <c r="QDS20" s="433"/>
      <c r="QDT20" s="433"/>
      <c r="QDU20" s="433"/>
      <c r="QDV20" s="433"/>
      <c r="QDW20" s="433"/>
      <c r="QDX20" s="433"/>
      <c r="QDY20" s="433"/>
      <c r="QDZ20" s="433"/>
      <c r="QEA20" s="433"/>
      <c r="QEB20" s="433"/>
      <c r="QEC20" s="433"/>
      <c r="QED20" s="433"/>
      <c r="QEE20" s="433"/>
      <c r="QEF20" s="433"/>
      <c r="QEG20" s="433"/>
      <c r="QEH20" s="433"/>
      <c r="QEI20" s="433"/>
      <c r="QEJ20" s="433"/>
      <c r="QEK20" s="433"/>
      <c r="QEL20" s="433"/>
      <c r="QEM20" s="433"/>
      <c r="QEN20" s="433"/>
      <c r="QEO20" s="433"/>
      <c r="QEP20" s="433"/>
      <c r="QEQ20" s="433"/>
      <c r="QER20" s="433"/>
      <c r="QES20" s="433"/>
      <c r="QET20" s="433"/>
      <c r="QEU20" s="433"/>
      <c r="QEV20" s="433"/>
      <c r="QEW20" s="433"/>
      <c r="QEX20" s="433"/>
      <c r="QEY20" s="433"/>
      <c r="QEZ20" s="433"/>
      <c r="QFA20" s="433"/>
      <c r="QFB20" s="433"/>
      <c r="QFC20" s="433"/>
      <c r="QFD20" s="433"/>
      <c r="QFE20" s="433"/>
      <c r="QFF20" s="433"/>
      <c r="QFG20" s="433"/>
      <c r="QFH20" s="433"/>
      <c r="QFI20" s="433"/>
      <c r="QFJ20" s="433"/>
      <c r="QFK20" s="433"/>
      <c r="QFL20" s="433"/>
      <c r="QFM20" s="433"/>
      <c r="QFN20" s="433"/>
      <c r="QFO20" s="433"/>
      <c r="QFP20" s="433"/>
      <c r="QFQ20" s="433"/>
      <c r="QFR20" s="433"/>
      <c r="QFS20" s="433"/>
      <c r="QFT20" s="433"/>
      <c r="QFU20" s="433"/>
      <c r="QFV20" s="433"/>
      <c r="QFW20" s="433"/>
      <c r="QFX20" s="433"/>
      <c r="QFY20" s="433"/>
      <c r="QFZ20" s="433"/>
      <c r="QGA20" s="433"/>
      <c r="QGB20" s="433"/>
      <c r="QGC20" s="433"/>
      <c r="QGD20" s="433"/>
      <c r="QGE20" s="433"/>
      <c r="QGF20" s="433"/>
      <c r="QGG20" s="433"/>
      <c r="QGH20" s="433"/>
      <c r="QGI20" s="433"/>
      <c r="QGJ20" s="433"/>
      <c r="QGK20" s="433"/>
      <c r="QGL20" s="433"/>
      <c r="QGM20" s="433"/>
      <c r="QGN20" s="433"/>
      <c r="QGO20" s="433"/>
      <c r="QGP20" s="433"/>
      <c r="QGQ20" s="433"/>
      <c r="QGR20" s="433"/>
      <c r="QGS20" s="433"/>
      <c r="QGT20" s="433"/>
      <c r="QGU20" s="433"/>
      <c r="QGV20" s="433"/>
      <c r="QGW20" s="433"/>
      <c r="QGX20" s="433"/>
      <c r="QGY20" s="433"/>
      <c r="QGZ20" s="433"/>
      <c r="QHA20" s="433"/>
      <c r="QHB20" s="433"/>
      <c r="QHC20" s="433"/>
      <c r="QHD20" s="433"/>
      <c r="QHE20" s="433"/>
      <c r="QHF20" s="433"/>
      <c r="QHG20" s="433"/>
      <c r="QHH20" s="433"/>
      <c r="QHI20" s="433"/>
      <c r="QHJ20" s="433"/>
      <c r="QHK20" s="433"/>
      <c r="QHL20" s="433"/>
      <c r="QHM20" s="433"/>
      <c r="QHN20" s="433"/>
      <c r="QHO20" s="433"/>
      <c r="QHP20" s="433"/>
      <c r="QHQ20" s="433"/>
      <c r="QHR20" s="433"/>
      <c r="QHS20" s="433"/>
      <c r="QHT20" s="433"/>
      <c r="QHU20" s="433"/>
      <c r="QHV20" s="433"/>
      <c r="QHW20" s="433"/>
      <c r="QHX20" s="433"/>
      <c r="QHY20" s="433"/>
      <c r="QHZ20" s="433"/>
      <c r="QIA20" s="433"/>
      <c r="QIB20" s="433"/>
      <c r="QIC20" s="433"/>
      <c r="QID20" s="433"/>
      <c r="QIE20" s="433"/>
      <c r="QIF20" s="433"/>
      <c r="QIG20" s="433"/>
      <c r="QIH20" s="433"/>
      <c r="QII20" s="433"/>
      <c r="QIJ20" s="433"/>
      <c r="QIK20" s="433"/>
      <c r="QIL20" s="433"/>
      <c r="QIM20" s="433"/>
      <c r="QIN20" s="433"/>
      <c r="QIO20" s="433"/>
      <c r="QIP20" s="433"/>
      <c r="QIQ20" s="433"/>
      <c r="QIR20" s="433"/>
      <c r="QIS20" s="433"/>
      <c r="QIT20" s="433"/>
      <c r="QIU20" s="433"/>
      <c r="QIV20" s="433"/>
      <c r="QIW20" s="433"/>
      <c r="QIX20" s="433"/>
      <c r="QIY20" s="433"/>
      <c r="QIZ20" s="433"/>
      <c r="QJA20" s="433"/>
      <c r="QJB20" s="433"/>
      <c r="QJC20" s="433"/>
      <c r="QJD20" s="433"/>
      <c r="QJE20" s="433"/>
      <c r="QJF20" s="433"/>
      <c r="QJG20" s="433"/>
      <c r="QJH20" s="433"/>
      <c r="QJI20" s="433"/>
      <c r="QJJ20" s="433"/>
      <c r="QJK20" s="433"/>
      <c r="QJL20" s="433"/>
      <c r="QJM20" s="433"/>
      <c r="QJN20" s="433"/>
      <c r="QJO20" s="433"/>
      <c r="QJP20" s="433"/>
      <c r="QJQ20" s="433"/>
      <c r="QJR20" s="433"/>
      <c r="QJS20" s="433"/>
      <c r="QJT20" s="433"/>
      <c r="QJU20" s="433"/>
      <c r="QJV20" s="433"/>
      <c r="QJW20" s="433"/>
      <c r="QJX20" s="433"/>
      <c r="QJY20" s="433"/>
      <c r="QJZ20" s="433"/>
      <c r="QKA20" s="433"/>
      <c r="QKB20" s="433"/>
      <c r="QKC20" s="433"/>
      <c r="QKD20" s="433"/>
      <c r="QKE20" s="433"/>
      <c r="QKF20" s="433"/>
      <c r="QKG20" s="433"/>
      <c r="QKH20" s="433"/>
      <c r="QKI20" s="433"/>
      <c r="QKJ20" s="433"/>
      <c r="QKK20" s="433"/>
      <c r="QKL20" s="433"/>
      <c r="QKM20" s="433"/>
      <c r="QKN20" s="433"/>
      <c r="QKO20" s="433"/>
      <c r="QKP20" s="433"/>
      <c r="QKQ20" s="433"/>
      <c r="QKR20" s="433"/>
      <c r="QKS20" s="433"/>
      <c r="QKT20" s="433"/>
      <c r="QKU20" s="433"/>
      <c r="QKV20" s="433"/>
      <c r="QKW20" s="433"/>
      <c r="QKX20" s="433"/>
      <c r="QKY20" s="433"/>
      <c r="QKZ20" s="433"/>
      <c r="QLA20" s="433"/>
      <c r="QLB20" s="433"/>
      <c r="QLC20" s="433"/>
      <c r="QLD20" s="433"/>
      <c r="QLE20" s="433"/>
      <c r="QLF20" s="433"/>
      <c r="QLG20" s="433"/>
      <c r="QLH20" s="433"/>
      <c r="QLI20" s="433"/>
      <c r="QLJ20" s="433"/>
      <c r="QLK20" s="433"/>
      <c r="QLL20" s="433"/>
      <c r="QLM20" s="433"/>
      <c r="QLN20" s="433"/>
      <c r="QLO20" s="433"/>
      <c r="QLP20" s="433"/>
      <c r="QLQ20" s="433"/>
      <c r="QLR20" s="433"/>
      <c r="QLS20" s="433"/>
      <c r="QLT20" s="433"/>
      <c r="QLU20" s="433"/>
      <c r="QLV20" s="433"/>
      <c r="QLW20" s="433"/>
      <c r="QLX20" s="433"/>
      <c r="QLY20" s="433"/>
      <c r="QLZ20" s="433"/>
      <c r="QMA20" s="433"/>
      <c r="QMB20" s="433"/>
      <c r="QMC20" s="433"/>
      <c r="QMD20" s="433"/>
      <c r="QME20" s="433"/>
      <c r="QMF20" s="433"/>
      <c r="QMG20" s="433"/>
      <c r="QMH20" s="433"/>
      <c r="QMI20" s="433"/>
      <c r="QMJ20" s="433"/>
      <c r="QMK20" s="433"/>
      <c r="QML20" s="433"/>
      <c r="QMM20" s="433"/>
      <c r="QMN20" s="433"/>
      <c r="QMO20" s="433"/>
      <c r="QMP20" s="433"/>
      <c r="QMQ20" s="433"/>
      <c r="QMR20" s="433"/>
      <c r="QMS20" s="433"/>
      <c r="QMT20" s="433"/>
      <c r="QMU20" s="433"/>
      <c r="QMV20" s="433"/>
      <c r="QMW20" s="433"/>
      <c r="QMX20" s="433"/>
      <c r="QMY20" s="433"/>
      <c r="QMZ20" s="433"/>
      <c r="QNA20" s="433"/>
      <c r="QNB20" s="433"/>
      <c r="QNC20" s="433"/>
      <c r="QND20" s="433"/>
      <c r="QNE20" s="433"/>
      <c r="QNF20" s="433"/>
      <c r="QNG20" s="433"/>
      <c r="QNH20" s="433"/>
      <c r="QNI20" s="433"/>
      <c r="QNJ20" s="433"/>
      <c r="QNK20" s="433"/>
      <c r="QNL20" s="433"/>
      <c r="QNM20" s="433"/>
      <c r="QNN20" s="433"/>
      <c r="QNO20" s="433"/>
      <c r="QNP20" s="433"/>
      <c r="QNQ20" s="433"/>
      <c r="QNR20" s="433"/>
      <c r="QNS20" s="433"/>
      <c r="QNT20" s="433"/>
      <c r="QNU20" s="433"/>
      <c r="QNV20" s="433"/>
      <c r="QNW20" s="433"/>
      <c r="QNX20" s="433"/>
      <c r="QNY20" s="433"/>
      <c r="QNZ20" s="433"/>
      <c r="QOA20" s="433"/>
      <c r="QOB20" s="433"/>
      <c r="QOC20" s="433"/>
      <c r="QOD20" s="433"/>
      <c r="QOE20" s="433"/>
      <c r="QOF20" s="433"/>
      <c r="QOG20" s="433"/>
      <c r="QOH20" s="433"/>
      <c r="QOI20" s="433"/>
      <c r="QOJ20" s="433"/>
      <c r="QOK20" s="433"/>
      <c r="QOL20" s="433"/>
      <c r="QOM20" s="433"/>
      <c r="QON20" s="433"/>
      <c r="QOO20" s="433"/>
      <c r="QOP20" s="433"/>
      <c r="QOQ20" s="433"/>
      <c r="QOR20" s="433"/>
      <c r="QOS20" s="433"/>
      <c r="QOT20" s="433"/>
      <c r="QOU20" s="433"/>
      <c r="QOV20" s="433"/>
      <c r="QOW20" s="433"/>
      <c r="QOX20" s="433"/>
      <c r="QOY20" s="433"/>
      <c r="QOZ20" s="433"/>
      <c r="QPA20" s="433"/>
      <c r="QPB20" s="433"/>
      <c r="QPC20" s="433"/>
      <c r="QPD20" s="433"/>
      <c r="QPE20" s="433"/>
      <c r="QPF20" s="433"/>
      <c r="QPG20" s="433"/>
      <c r="QPH20" s="433"/>
      <c r="QPI20" s="433"/>
      <c r="QPJ20" s="433"/>
      <c r="QPK20" s="433"/>
      <c r="QPL20" s="433"/>
      <c r="QPM20" s="433"/>
      <c r="QPN20" s="433"/>
      <c r="QPO20" s="433"/>
      <c r="QPP20" s="433"/>
      <c r="QPQ20" s="433"/>
      <c r="QPR20" s="433"/>
      <c r="QPS20" s="433"/>
      <c r="QPT20" s="433"/>
      <c r="QPU20" s="433"/>
      <c r="QPV20" s="433"/>
      <c r="QPW20" s="433"/>
      <c r="QPX20" s="433"/>
      <c r="QPY20" s="433"/>
      <c r="QPZ20" s="433"/>
      <c r="QQA20" s="433"/>
      <c r="QQB20" s="433"/>
      <c r="QQC20" s="433"/>
      <c r="QQD20" s="433"/>
      <c r="QQE20" s="433"/>
      <c r="QQF20" s="433"/>
      <c r="QQG20" s="433"/>
      <c r="QQH20" s="433"/>
      <c r="QQI20" s="433"/>
      <c r="QQJ20" s="433"/>
      <c r="QQK20" s="433"/>
      <c r="QQL20" s="433"/>
      <c r="QQM20" s="433"/>
      <c r="QQN20" s="433"/>
      <c r="QQO20" s="433"/>
      <c r="QQP20" s="433"/>
      <c r="QQQ20" s="433"/>
      <c r="QQR20" s="433"/>
      <c r="QQS20" s="433"/>
      <c r="QQT20" s="433"/>
      <c r="QQU20" s="433"/>
      <c r="QQV20" s="433"/>
      <c r="QQW20" s="433"/>
      <c r="QQX20" s="433"/>
      <c r="QQY20" s="433"/>
      <c r="QQZ20" s="433"/>
      <c r="QRA20" s="433"/>
      <c r="QRB20" s="433"/>
      <c r="QRC20" s="433"/>
      <c r="QRD20" s="433"/>
      <c r="QRE20" s="433"/>
      <c r="QRF20" s="433"/>
      <c r="QRG20" s="433"/>
      <c r="QRH20" s="433"/>
      <c r="QRI20" s="433"/>
      <c r="QRJ20" s="433"/>
      <c r="QRK20" s="433"/>
      <c r="QRL20" s="433"/>
      <c r="QRM20" s="433"/>
      <c r="QRN20" s="433"/>
      <c r="QRO20" s="433"/>
      <c r="QRP20" s="433"/>
      <c r="QRQ20" s="433"/>
      <c r="QRR20" s="433"/>
      <c r="QRS20" s="433"/>
      <c r="QRT20" s="433"/>
      <c r="QRU20" s="433"/>
      <c r="QRV20" s="433"/>
      <c r="QRW20" s="433"/>
      <c r="QRX20" s="433"/>
      <c r="QRY20" s="433"/>
      <c r="QRZ20" s="433"/>
      <c r="QSA20" s="433"/>
      <c r="QSB20" s="433"/>
      <c r="QSC20" s="433"/>
      <c r="QSD20" s="433"/>
      <c r="QSE20" s="433"/>
      <c r="QSF20" s="433"/>
      <c r="QSG20" s="433"/>
      <c r="QSH20" s="433"/>
      <c r="QSI20" s="433"/>
      <c r="QSJ20" s="433"/>
      <c r="QSK20" s="433"/>
      <c r="QSL20" s="433"/>
      <c r="QSM20" s="433"/>
      <c r="QSN20" s="433"/>
      <c r="QSO20" s="433"/>
      <c r="QSP20" s="433"/>
      <c r="QSQ20" s="433"/>
      <c r="QSR20" s="433"/>
      <c r="QSS20" s="433"/>
      <c r="QST20" s="433"/>
      <c r="QSU20" s="433"/>
      <c r="QSV20" s="433"/>
      <c r="QSW20" s="433"/>
      <c r="QSX20" s="433"/>
      <c r="QSY20" s="433"/>
      <c r="QSZ20" s="433"/>
      <c r="QTA20" s="433"/>
      <c r="QTB20" s="433"/>
      <c r="QTC20" s="433"/>
      <c r="QTD20" s="433"/>
      <c r="QTE20" s="433"/>
      <c r="QTF20" s="433"/>
      <c r="QTG20" s="433"/>
      <c r="QTH20" s="433"/>
      <c r="QTI20" s="433"/>
      <c r="QTJ20" s="433"/>
      <c r="QTK20" s="433"/>
      <c r="QTL20" s="433"/>
      <c r="QTM20" s="433"/>
      <c r="QTN20" s="433"/>
      <c r="QTO20" s="433"/>
      <c r="QTP20" s="433"/>
      <c r="QTQ20" s="433"/>
      <c r="QTR20" s="433"/>
      <c r="QTS20" s="433"/>
      <c r="QTT20" s="433"/>
      <c r="QTU20" s="433"/>
      <c r="QTV20" s="433"/>
      <c r="QTW20" s="433"/>
      <c r="QTX20" s="433"/>
      <c r="QTY20" s="433"/>
      <c r="QTZ20" s="433"/>
      <c r="QUA20" s="433"/>
      <c r="QUB20" s="433"/>
      <c r="QUC20" s="433"/>
      <c r="QUD20" s="433"/>
      <c r="QUE20" s="433"/>
      <c r="QUF20" s="433"/>
      <c r="QUG20" s="433"/>
      <c r="QUH20" s="433"/>
      <c r="QUI20" s="433"/>
      <c r="QUJ20" s="433"/>
      <c r="QUK20" s="433"/>
      <c r="QUL20" s="433"/>
      <c r="QUM20" s="433"/>
      <c r="QUN20" s="433"/>
      <c r="QUO20" s="433"/>
      <c r="QUP20" s="433"/>
      <c r="QUQ20" s="433"/>
      <c r="QUR20" s="433"/>
      <c r="QUS20" s="433"/>
      <c r="QUT20" s="433"/>
      <c r="QUU20" s="433"/>
      <c r="QUV20" s="433"/>
      <c r="QUW20" s="433"/>
      <c r="QUX20" s="433"/>
      <c r="QUY20" s="433"/>
      <c r="QUZ20" s="433"/>
      <c r="QVA20" s="433"/>
      <c r="QVB20" s="433"/>
      <c r="QVC20" s="433"/>
      <c r="QVD20" s="433"/>
      <c r="QVE20" s="433"/>
      <c r="QVF20" s="433"/>
      <c r="QVG20" s="433"/>
      <c r="QVH20" s="433"/>
      <c r="QVI20" s="433"/>
      <c r="QVJ20" s="433"/>
      <c r="QVK20" s="433"/>
      <c r="QVL20" s="433"/>
      <c r="QVM20" s="433"/>
      <c r="QVN20" s="433"/>
      <c r="QVO20" s="433"/>
      <c r="QVP20" s="433"/>
      <c r="QVQ20" s="433"/>
      <c r="QVR20" s="433"/>
      <c r="QVS20" s="433"/>
      <c r="QVT20" s="433"/>
      <c r="QVU20" s="433"/>
      <c r="QVV20" s="433"/>
      <c r="QVW20" s="433"/>
      <c r="QVX20" s="433"/>
      <c r="QVY20" s="433"/>
      <c r="QVZ20" s="433"/>
      <c r="QWA20" s="433"/>
      <c r="QWB20" s="433"/>
      <c r="QWC20" s="433"/>
      <c r="QWD20" s="433"/>
      <c r="QWE20" s="433"/>
      <c r="QWF20" s="433"/>
      <c r="QWG20" s="433"/>
      <c r="QWH20" s="433"/>
      <c r="QWI20" s="433"/>
      <c r="QWJ20" s="433"/>
      <c r="QWK20" s="433"/>
      <c r="QWL20" s="433"/>
      <c r="QWM20" s="433"/>
      <c r="QWN20" s="433"/>
      <c r="QWO20" s="433"/>
      <c r="QWP20" s="433"/>
      <c r="QWQ20" s="433"/>
      <c r="QWR20" s="433"/>
      <c r="QWS20" s="433"/>
      <c r="QWT20" s="433"/>
      <c r="QWU20" s="433"/>
      <c r="QWV20" s="433"/>
      <c r="QWW20" s="433"/>
      <c r="QWX20" s="433"/>
      <c r="QWY20" s="433"/>
      <c r="QWZ20" s="433"/>
      <c r="QXA20" s="433"/>
      <c r="QXB20" s="433"/>
      <c r="QXC20" s="433"/>
      <c r="QXD20" s="433"/>
      <c r="QXE20" s="433"/>
      <c r="QXF20" s="433"/>
      <c r="QXG20" s="433"/>
      <c r="QXH20" s="433"/>
      <c r="QXI20" s="433"/>
      <c r="QXJ20" s="433"/>
      <c r="QXK20" s="433"/>
      <c r="QXL20" s="433"/>
      <c r="QXM20" s="433"/>
      <c r="QXN20" s="433"/>
      <c r="QXO20" s="433"/>
      <c r="QXP20" s="433"/>
      <c r="QXQ20" s="433"/>
      <c r="QXR20" s="433"/>
      <c r="QXS20" s="433"/>
      <c r="QXT20" s="433"/>
      <c r="QXU20" s="433"/>
      <c r="QXV20" s="433"/>
      <c r="QXW20" s="433"/>
      <c r="QXX20" s="433"/>
      <c r="QXY20" s="433"/>
      <c r="QXZ20" s="433"/>
      <c r="QYA20" s="433"/>
      <c r="QYB20" s="433"/>
      <c r="QYC20" s="433"/>
      <c r="QYD20" s="433"/>
      <c r="QYE20" s="433"/>
      <c r="QYF20" s="433"/>
      <c r="QYG20" s="433"/>
      <c r="QYH20" s="433"/>
      <c r="QYI20" s="433"/>
      <c r="QYJ20" s="433"/>
      <c r="QYK20" s="433"/>
      <c r="QYL20" s="433"/>
      <c r="QYM20" s="433"/>
      <c r="QYN20" s="433"/>
      <c r="QYO20" s="433"/>
      <c r="QYP20" s="433"/>
      <c r="QYQ20" s="433"/>
      <c r="QYR20" s="433"/>
      <c r="QYS20" s="433"/>
      <c r="QYT20" s="433"/>
      <c r="QYU20" s="433"/>
      <c r="QYV20" s="433"/>
      <c r="QYW20" s="433"/>
      <c r="QYX20" s="433"/>
      <c r="QYY20" s="433"/>
      <c r="QYZ20" s="433"/>
      <c r="QZA20" s="433"/>
      <c r="QZB20" s="433"/>
      <c r="QZC20" s="433"/>
      <c r="QZD20" s="433"/>
      <c r="QZE20" s="433"/>
      <c r="QZF20" s="433"/>
      <c r="QZG20" s="433"/>
      <c r="QZH20" s="433"/>
      <c r="QZI20" s="433"/>
      <c r="QZJ20" s="433"/>
      <c r="QZK20" s="433"/>
      <c r="QZL20" s="433"/>
      <c r="QZM20" s="433"/>
      <c r="QZN20" s="433"/>
      <c r="QZO20" s="433"/>
      <c r="QZP20" s="433"/>
      <c r="QZQ20" s="433"/>
      <c r="QZR20" s="433"/>
      <c r="QZS20" s="433"/>
      <c r="QZT20" s="433"/>
      <c r="QZU20" s="433"/>
      <c r="QZV20" s="433"/>
      <c r="QZW20" s="433"/>
      <c r="QZX20" s="433"/>
      <c r="QZY20" s="433"/>
      <c r="QZZ20" s="433"/>
      <c r="RAA20" s="433"/>
      <c r="RAB20" s="433"/>
      <c r="RAC20" s="433"/>
      <c r="RAD20" s="433"/>
      <c r="RAE20" s="433"/>
      <c r="RAF20" s="433"/>
      <c r="RAG20" s="433"/>
      <c r="RAH20" s="433"/>
      <c r="RAI20" s="433"/>
      <c r="RAJ20" s="433"/>
      <c r="RAK20" s="433"/>
      <c r="RAL20" s="433"/>
      <c r="RAM20" s="433"/>
      <c r="RAN20" s="433"/>
      <c r="RAO20" s="433"/>
      <c r="RAP20" s="433"/>
      <c r="RAQ20" s="433"/>
      <c r="RAR20" s="433"/>
      <c r="RAS20" s="433"/>
      <c r="RAT20" s="433"/>
      <c r="RAU20" s="433"/>
      <c r="RAV20" s="433"/>
      <c r="RAW20" s="433"/>
      <c r="RAX20" s="433"/>
      <c r="RAY20" s="433"/>
      <c r="RAZ20" s="433"/>
      <c r="RBA20" s="433"/>
      <c r="RBB20" s="433"/>
      <c r="RBC20" s="433"/>
      <c r="RBD20" s="433"/>
      <c r="RBE20" s="433"/>
      <c r="RBF20" s="433"/>
      <c r="RBG20" s="433"/>
      <c r="RBH20" s="433"/>
      <c r="RBI20" s="433"/>
      <c r="RBJ20" s="433"/>
      <c r="RBK20" s="433"/>
      <c r="RBL20" s="433"/>
      <c r="RBM20" s="433"/>
      <c r="RBN20" s="433"/>
      <c r="RBO20" s="433"/>
      <c r="RBP20" s="433"/>
      <c r="RBQ20" s="433"/>
      <c r="RBR20" s="433"/>
      <c r="RBS20" s="433"/>
      <c r="RBT20" s="433"/>
      <c r="RBU20" s="433"/>
      <c r="RBV20" s="433"/>
      <c r="RBW20" s="433"/>
      <c r="RBX20" s="433"/>
      <c r="RBY20" s="433"/>
      <c r="RBZ20" s="433"/>
      <c r="RCA20" s="433"/>
      <c r="RCB20" s="433"/>
      <c r="RCC20" s="433"/>
      <c r="RCD20" s="433"/>
      <c r="RCE20" s="433"/>
      <c r="RCF20" s="433"/>
      <c r="RCG20" s="433"/>
      <c r="RCH20" s="433"/>
      <c r="RCI20" s="433"/>
      <c r="RCJ20" s="433"/>
      <c r="RCK20" s="433"/>
      <c r="RCL20" s="433"/>
      <c r="RCM20" s="433"/>
      <c r="RCN20" s="433"/>
      <c r="RCO20" s="433"/>
      <c r="RCP20" s="433"/>
      <c r="RCQ20" s="433"/>
      <c r="RCR20" s="433"/>
      <c r="RCS20" s="433"/>
      <c r="RCT20" s="433"/>
      <c r="RCU20" s="433"/>
      <c r="RCV20" s="433"/>
      <c r="RCW20" s="433"/>
      <c r="RCX20" s="433"/>
      <c r="RCY20" s="433"/>
      <c r="RCZ20" s="433"/>
      <c r="RDA20" s="433"/>
      <c r="RDB20" s="433"/>
      <c r="RDC20" s="433"/>
      <c r="RDD20" s="433"/>
      <c r="RDE20" s="433"/>
      <c r="RDF20" s="433"/>
      <c r="RDG20" s="433"/>
      <c r="RDH20" s="433"/>
      <c r="RDI20" s="433"/>
      <c r="RDJ20" s="433"/>
      <c r="RDK20" s="433"/>
      <c r="RDL20" s="433"/>
      <c r="RDM20" s="433"/>
      <c r="RDN20" s="433"/>
      <c r="RDO20" s="433"/>
      <c r="RDP20" s="433"/>
      <c r="RDQ20" s="433"/>
      <c r="RDR20" s="433"/>
      <c r="RDS20" s="433"/>
      <c r="RDT20" s="433"/>
      <c r="RDU20" s="433"/>
      <c r="RDV20" s="433"/>
      <c r="RDW20" s="433"/>
      <c r="RDX20" s="433"/>
      <c r="RDY20" s="433"/>
      <c r="RDZ20" s="433"/>
      <c r="REA20" s="433"/>
      <c r="REB20" s="433"/>
      <c r="REC20" s="433"/>
      <c r="RED20" s="433"/>
      <c r="REE20" s="433"/>
      <c r="REF20" s="433"/>
      <c r="REG20" s="433"/>
      <c r="REH20" s="433"/>
      <c r="REI20" s="433"/>
      <c r="REJ20" s="433"/>
      <c r="REK20" s="433"/>
      <c r="REL20" s="433"/>
      <c r="REM20" s="433"/>
      <c r="REN20" s="433"/>
      <c r="REO20" s="433"/>
      <c r="REP20" s="433"/>
      <c r="REQ20" s="433"/>
      <c r="RER20" s="433"/>
      <c r="RES20" s="433"/>
      <c r="RET20" s="433"/>
      <c r="REU20" s="433"/>
      <c r="REV20" s="433"/>
      <c r="REW20" s="433"/>
      <c r="REX20" s="433"/>
      <c r="REY20" s="433"/>
      <c r="REZ20" s="433"/>
      <c r="RFA20" s="433"/>
      <c r="RFB20" s="433"/>
      <c r="RFC20" s="433"/>
      <c r="RFD20" s="433"/>
      <c r="RFE20" s="433"/>
      <c r="RFF20" s="433"/>
      <c r="RFG20" s="433"/>
      <c r="RFH20" s="433"/>
      <c r="RFI20" s="433"/>
      <c r="RFJ20" s="433"/>
      <c r="RFK20" s="433"/>
      <c r="RFL20" s="433"/>
      <c r="RFM20" s="433"/>
      <c r="RFN20" s="433"/>
      <c r="RFO20" s="433"/>
      <c r="RFP20" s="433"/>
      <c r="RFQ20" s="433"/>
      <c r="RFR20" s="433"/>
      <c r="RFS20" s="433"/>
      <c r="RFT20" s="433"/>
      <c r="RFU20" s="433"/>
      <c r="RFV20" s="433"/>
      <c r="RFW20" s="433"/>
      <c r="RFX20" s="433"/>
      <c r="RFY20" s="433"/>
      <c r="RFZ20" s="433"/>
      <c r="RGA20" s="433"/>
      <c r="RGB20" s="433"/>
      <c r="RGC20" s="433"/>
      <c r="RGD20" s="433"/>
      <c r="RGE20" s="433"/>
      <c r="RGF20" s="433"/>
      <c r="RGG20" s="433"/>
      <c r="RGH20" s="433"/>
      <c r="RGI20" s="433"/>
      <c r="RGJ20" s="433"/>
      <c r="RGK20" s="433"/>
      <c r="RGL20" s="433"/>
      <c r="RGM20" s="433"/>
      <c r="RGN20" s="433"/>
      <c r="RGO20" s="433"/>
      <c r="RGP20" s="433"/>
      <c r="RGQ20" s="433"/>
      <c r="RGR20" s="433"/>
      <c r="RGS20" s="433"/>
      <c r="RGT20" s="433"/>
      <c r="RGU20" s="433"/>
      <c r="RGV20" s="433"/>
      <c r="RGW20" s="433"/>
      <c r="RGX20" s="433"/>
      <c r="RGY20" s="433"/>
      <c r="RGZ20" s="433"/>
      <c r="RHA20" s="433"/>
      <c r="RHB20" s="433"/>
      <c r="RHC20" s="433"/>
      <c r="RHD20" s="433"/>
      <c r="RHE20" s="433"/>
      <c r="RHF20" s="433"/>
      <c r="RHG20" s="433"/>
      <c r="RHH20" s="433"/>
      <c r="RHI20" s="433"/>
      <c r="RHJ20" s="433"/>
      <c r="RHK20" s="433"/>
      <c r="RHL20" s="433"/>
      <c r="RHM20" s="433"/>
      <c r="RHN20" s="433"/>
      <c r="RHO20" s="433"/>
      <c r="RHP20" s="433"/>
      <c r="RHQ20" s="433"/>
      <c r="RHR20" s="433"/>
      <c r="RHS20" s="433"/>
      <c r="RHT20" s="433"/>
      <c r="RHU20" s="433"/>
      <c r="RHV20" s="433"/>
      <c r="RHW20" s="433"/>
      <c r="RHX20" s="433"/>
      <c r="RHY20" s="433"/>
      <c r="RHZ20" s="433"/>
      <c r="RIA20" s="433"/>
      <c r="RIB20" s="433"/>
      <c r="RIC20" s="433"/>
      <c r="RID20" s="433"/>
      <c r="RIE20" s="433"/>
      <c r="RIF20" s="433"/>
      <c r="RIG20" s="433"/>
      <c r="RIH20" s="433"/>
      <c r="RII20" s="433"/>
      <c r="RIJ20" s="433"/>
      <c r="RIK20" s="433"/>
      <c r="RIL20" s="433"/>
      <c r="RIM20" s="433"/>
      <c r="RIN20" s="433"/>
      <c r="RIO20" s="433"/>
      <c r="RIP20" s="433"/>
      <c r="RIQ20" s="433"/>
      <c r="RIR20" s="433"/>
      <c r="RIS20" s="433"/>
      <c r="RIT20" s="433"/>
      <c r="RIU20" s="433"/>
      <c r="RIV20" s="433"/>
      <c r="RIW20" s="433"/>
      <c r="RIX20" s="433"/>
      <c r="RIY20" s="433"/>
      <c r="RIZ20" s="433"/>
      <c r="RJA20" s="433"/>
      <c r="RJB20" s="433"/>
      <c r="RJC20" s="433"/>
      <c r="RJD20" s="433"/>
      <c r="RJE20" s="433"/>
      <c r="RJF20" s="433"/>
      <c r="RJG20" s="433"/>
      <c r="RJH20" s="433"/>
      <c r="RJI20" s="433"/>
      <c r="RJJ20" s="433"/>
      <c r="RJK20" s="433"/>
      <c r="RJL20" s="433"/>
      <c r="RJM20" s="433"/>
      <c r="RJN20" s="433"/>
      <c r="RJO20" s="433"/>
      <c r="RJP20" s="433"/>
      <c r="RJQ20" s="433"/>
      <c r="RJR20" s="433"/>
      <c r="RJS20" s="433"/>
      <c r="RJT20" s="433"/>
      <c r="RJU20" s="433"/>
      <c r="RJV20" s="433"/>
      <c r="RJW20" s="433"/>
      <c r="RJX20" s="433"/>
      <c r="RJY20" s="433"/>
      <c r="RJZ20" s="433"/>
      <c r="RKA20" s="433"/>
      <c r="RKB20" s="433"/>
      <c r="RKC20" s="433"/>
      <c r="RKD20" s="433"/>
      <c r="RKE20" s="433"/>
      <c r="RKF20" s="433"/>
      <c r="RKG20" s="433"/>
      <c r="RKH20" s="433"/>
      <c r="RKI20" s="433"/>
      <c r="RKJ20" s="433"/>
      <c r="RKK20" s="433"/>
      <c r="RKL20" s="433"/>
      <c r="RKM20" s="433"/>
      <c r="RKN20" s="433"/>
      <c r="RKO20" s="433"/>
      <c r="RKP20" s="433"/>
      <c r="RKQ20" s="433"/>
      <c r="RKR20" s="433"/>
      <c r="RKS20" s="433"/>
      <c r="RKT20" s="433"/>
      <c r="RKU20" s="433"/>
      <c r="RKV20" s="433"/>
      <c r="RKW20" s="433"/>
      <c r="RKX20" s="433"/>
      <c r="RKY20" s="433"/>
      <c r="RKZ20" s="433"/>
      <c r="RLA20" s="433"/>
      <c r="RLB20" s="433"/>
      <c r="RLC20" s="433"/>
      <c r="RLD20" s="433"/>
      <c r="RLE20" s="433"/>
      <c r="RLF20" s="433"/>
      <c r="RLG20" s="433"/>
      <c r="RLH20" s="433"/>
      <c r="RLI20" s="433"/>
      <c r="RLJ20" s="433"/>
      <c r="RLK20" s="433"/>
      <c r="RLL20" s="433"/>
      <c r="RLM20" s="433"/>
      <c r="RLN20" s="433"/>
      <c r="RLO20" s="433"/>
      <c r="RLP20" s="433"/>
      <c r="RLQ20" s="433"/>
      <c r="RLR20" s="433"/>
      <c r="RLS20" s="433"/>
      <c r="RLT20" s="433"/>
      <c r="RLU20" s="433"/>
      <c r="RLV20" s="433"/>
      <c r="RLW20" s="433"/>
      <c r="RLX20" s="433"/>
      <c r="RLY20" s="433"/>
      <c r="RLZ20" s="433"/>
      <c r="RMA20" s="433"/>
      <c r="RMB20" s="433"/>
      <c r="RMC20" s="433"/>
      <c r="RMD20" s="433"/>
      <c r="RME20" s="433"/>
      <c r="RMF20" s="433"/>
      <c r="RMG20" s="433"/>
      <c r="RMH20" s="433"/>
      <c r="RMI20" s="433"/>
      <c r="RMJ20" s="433"/>
      <c r="RMK20" s="433"/>
      <c r="RML20" s="433"/>
      <c r="RMM20" s="433"/>
      <c r="RMN20" s="433"/>
      <c r="RMO20" s="433"/>
      <c r="RMP20" s="433"/>
      <c r="RMQ20" s="433"/>
      <c r="RMR20" s="433"/>
      <c r="RMS20" s="433"/>
      <c r="RMT20" s="433"/>
      <c r="RMU20" s="433"/>
      <c r="RMV20" s="433"/>
      <c r="RMW20" s="433"/>
      <c r="RMX20" s="433"/>
      <c r="RMY20" s="433"/>
      <c r="RMZ20" s="433"/>
      <c r="RNA20" s="433"/>
      <c r="RNB20" s="433"/>
      <c r="RNC20" s="433"/>
      <c r="RND20" s="433"/>
      <c r="RNE20" s="433"/>
      <c r="RNF20" s="433"/>
      <c r="RNG20" s="433"/>
      <c r="RNH20" s="433"/>
      <c r="RNI20" s="433"/>
      <c r="RNJ20" s="433"/>
      <c r="RNK20" s="433"/>
      <c r="RNL20" s="433"/>
      <c r="RNM20" s="433"/>
      <c r="RNN20" s="433"/>
      <c r="RNO20" s="433"/>
      <c r="RNP20" s="433"/>
      <c r="RNQ20" s="433"/>
      <c r="RNR20" s="433"/>
      <c r="RNS20" s="433"/>
      <c r="RNT20" s="433"/>
      <c r="RNU20" s="433"/>
      <c r="RNV20" s="433"/>
      <c r="RNW20" s="433"/>
      <c r="RNX20" s="433"/>
      <c r="RNY20" s="433"/>
      <c r="RNZ20" s="433"/>
      <c r="ROA20" s="433"/>
      <c r="ROB20" s="433"/>
      <c r="ROC20" s="433"/>
      <c r="ROD20" s="433"/>
      <c r="ROE20" s="433"/>
      <c r="ROF20" s="433"/>
      <c r="ROG20" s="433"/>
      <c r="ROH20" s="433"/>
      <c r="ROI20" s="433"/>
      <c r="ROJ20" s="433"/>
      <c r="ROK20" s="433"/>
      <c r="ROL20" s="433"/>
      <c r="ROM20" s="433"/>
      <c r="RON20" s="433"/>
      <c r="ROO20" s="433"/>
      <c r="ROP20" s="433"/>
      <c r="ROQ20" s="433"/>
      <c r="ROR20" s="433"/>
      <c r="ROS20" s="433"/>
      <c r="ROT20" s="433"/>
      <c r="ROU20" s="433"/>
      <c r="ROV20" s="433"/>
      <c r="ROW20" s="433"/>
      <c r="ROX20" s="433"/>
      <c r="ROY20" s="433"/>
      <c r="ROZ20" s="433"/>
      <c r="RPA20" s="433"/>
      <c r="RPB20" s="433"/>
      <c r="RPC20" s="433"/>
      <c r="RPD20" s="433"/>
      <c r="RPE20" s="433"/>
      <c r="RPF20" s="433"/>
      <c r="RPG20" s="433"/>
      <c r="RPH20" s="433"/>
      <c r="RPI20" s="433"/>
      <c r="RPJ20" s="433"/>
      <c r="RPK20" s="433"/>
      <c r="RPL20" s="433"/>
      <c r="RPM20" s="433"/>
      <c r="RPN20" s="433"/>
      <c r="RPO20" s="433"/>
      <c r="RPP20" s="433"/>
      <c r="RPQ20" s="433"/>
      <c r="RPR20" s="433"/>
      <c r="RPS20" s="433"/>
      <c r="RPT20" s="433"/>
      <c r="RPU20" s="433"/>
      <c r="RPV20" s="433"/>
      <c r="RPW20" s="433"/>
      <c r="RPX20" s="433"/>
      <c r="RPY20" s="433"/>
      <c r="RPZ20" s="433"/>
      <c r="RQA20" s="433"/>
      <c r="RQB20" s="433"/>
      <c r="RQC20" s="433"/>
      <c r="RQD20" s="433"/>
      <c r="RQE20" s="433"/>
      <c r="RQF20" s="433"/>
      <c r="RQG20" s="433"/>
      <c r="RQH20" s="433"/>
      <c r="RQI20" s="433"/>
      <c r="RQJ20" s="433"/>
      <c r="RQK20" s="433"/>
      <c r="RQL20" s="433"/>
      <c r="RQM20" s="433"/>
      <c r="RQN20" s="433"/>
      <c r="RQO20" s="433"/>
      <c r="RQP20" s="433"/>
      <c r="RQQ20" s="433"/>
      <c r="RQR20" s="433"/>
      <c r="RQS20" s="433"/>
      <c r="RQT20" s="433"/>
      <c r="RQU20" s="433"/>
      <c r="RQV20" s="433"/>
      <c r="RQW20" s="433"/>
      <c r="RQX20" s="433"/>
      <c r="RQY20" s="433"/>
      <c r="RQZ20" s="433"/>
      <c r="RRA20" s="433"/>
      <c r="RRB20" s="433"/>
      <c r="RRC20" s="433"/>
      <c r="RRD20" s="433"/>
      <c r="RRE20" s="433"/>
      <c r="RRF20" s="433"/>
      <c r="RRG20" s="433"/>
      <c r="RRH20" s="433"/>
      <c r="RRI20" s="433"/>
      <c r="RRJ20" s="433"/>
      <c r="RRK20" s="433"/>
      <c r="RRL20" s="433"/>
      <c r="RRM20" s="433"/>
      <c r="RRN20" s="433"/>
      <c r="RRO20" s="433"/>
      <c r="RRP20" s="433"/>
      <c r="RRQ20" s="433"/>
      <c r="RRR20" s="433"/>
      <c r="RRS20" s="433"/>
      <c r="RRT20" s="433"/>
      <c r="RRU20" s="433"/>
      <c r="RRV20" s="433"/>
      <c r="RRW20" s="433"/>
      <c r="RRX20" s="433"/>
      <c r="RRY20" s="433"/>
      <c r="RRZ20" s="433"/>
      <c r="RSA20" s="433"/>
      <c r="RSB20" s="433"/>
      <c r="RSC20" s="433"/>
      <c r="RSD20" s="433"/>
      <c r="RSE20" s="433"/>
      <c r="RSF20" s="433"/>
      <c r="RSG20" s="433"/>
      <c r="RSH20" s="433"/>
      <c r="RSI20" s="433"/>
      <c r="RSJ20" s="433"/>
      <c r="RSK20" s="433"/>
      <c r="RSL20" s="433"/>
      <c r="RSM20" s="433"/>
      <c r="RSN20" s="433"/>
      <c r="RSO20" s="433"/>
      <c r="RSP20" s="433"/>
      <c r="RSQ20" s="433"/>
      <c r="RSR20" s="433"/>
      <c r="RSS20" s="433"/>
      <c r="RST20" s="433"/>
      <c r="RSU20" s="433"/>
      <c r="RSV20" s="433"/>
      <c r="RSW20" s="433"/>
      <c r="RSX20" s="433"/>
      <c r="RSY20" s="433"/>
      <c r="RSZ20" s="433"/>
      <c r="RTA20" s="433"/>
      <c r="RTB20" s="433"/>
      <c r="RTC20" s="433"/>
      <c r="RTD20" s="433"/>
      <c r="RTE20" s="433"/>
      <c r="RTF20" s="433"/>
      <c r="RTG20" s="433"/>
      <c r="RTH20" s="433"/>
      <c r="RTI20" s="433"/>
      <c r="RTJ20" s="433"/>
      <c r="RTK20" s="433"/>
      <c r="RTL20" s="433"/>
      <c r="RTM20" s="433"/>
      <c r="RTN20" s="433"/>
      <c r="RTO20" s="433"/>
      <c r="RTP20" s="433"/>
      <c r="RTQ20" s="433"/>
      <c r="RTR20" s="433"/>
      <c r="RTS20" s="433"/>
      <c r="RTT20" s="433"/>
      <c r="RTU20" s="433"/>
      <c r="RTV20" s="433"/>
      <c r="RTW20" s="433"/>
      <c r="RTX20" s="433"/>
      <c r="RTY20" s="433"/>
      <c r="RTZ20" s="433"/>
      <c r="RUA20" s="433"/>
      <c r="RUB20" s="433"/>
      <c r="RUC20" s="433"/>
      <c r="RUD20" s="433"/>
      <c r="RUE20" s="433"/>
      <c r="RUF20" s="433"/>
      <c r="RUG20" s="433"/>
      <c r="RUH20" s="433"/>
      <c r="RUI20" s="433"/>
      <c r="RUJ20" s="433"/>
      <c r="RUK20" s="433"/>
      <c r="RUL20" s="433"/>
      <c r="RUM20" s="433"/>
      <c r="RUN20" s="433"/>
      <c r="RUO20" s="433"/>
      <c r="RUP20" s="433"/>
      <c r="RUQ20" s="433"/>
      <c r="RUR20" s="433"/>
      <c r="RUS20" s="433"/>
      <c r="RUT20" s="433"/>
      <c r="RUU20" s="433"/>
      <c r="RUV20" s="433"/>
      <c r="RUW20" s="433"/>
      <c r="RUX20" s="433"/>
      <c r="RUY20" s="433"/>
      <c r="RUZ20" s="433"/>
      <c r="RVA20" s="433"/>
      <c r="RVB20" s="433"/>
      <c r="RVC20" s="433"/>
      <c r="RVD20" s="433"/>
      <c r="RVE20" s="433"/>
      <c r="RVF20" s="433"/>
      <c r="RVG20" s="433"/>
      <c r="RVH20" s="433"/>
      <c r="RVI20" s="433"/>
      <c r="RVJ20" s="433"/>
      <c r="RVK20" s="433"/>
      <c r="RVL20" s="433"/>
      <c r="RVM20" s="433"/>
      <c r="RVN20" s="433"/>
      <c r="RVO20" s="433"/>
      <c r="RVP20" s="433"/>
      <c r="RVQ20" s="433"/>
      <c r="RVR20" s="433"/>
      <c r="RVS20" s="433"/>
      <c r="RVT20" s="433"/>
      <c r="RVU20" s="433"/>
      <c r="RVV20" s="433"/>
      <c r="RVW20" s="433"/>
      <c r="RVX20" s="433"/>
      <c r="RVY20" s="433"/>
      <c r="RVZ20" s="433"/>
      <c r="RWA20" s="433"/>
      <c r="RWB20" s="433"/>
      <c r="RWC20" s="433"/>
      <c r="RWD20" s="433"/>
      <c r="RWE20" s="433"/>
      <c r="RWF20" s="433"/>
      <c r="RWG20" s="433"/>
      <c r="RWH20" s="433"/>
      <c r="RWI20" s="433"/>
      <c r="RWJ20" s="433"/>
      <c r="RWK20" s="433"/>
      <c r="RWL20" s="433"/>
      <c r="RWM20" s="433"/>
      <c r="RWN20" s="433"/>
      <c r="RWO20" s="433"/>
      <c r="RWP20" s="433"/>
      <c r="RWQ20" s="433"/>
      <c r="RWR20" s="433"/>
      <c r="RWS20" s="433"/>
      <c r="RWT20" s="433"/>
      <c r="RWU20" s="433"/>
      <c r="RWV20" s="433"/>
      <c r="RWW20" s="433"/>
      <c r="RWX20" s="433"/>
      <c r="RWY20" s="433"/>
      <c r="RWZ20" s="433"/>
      <c r="RXA20" s="433"/>
      <c r="RXB20" s="433"/>
      <c r="RXC20" s="433"/>
      <c r="RXD20" s="433"/>
      <c r="RXE20" s="433"/>
      <c r="RXF20" s="433"/>
      <c r="RXG20" s="433"/>
      <c r="RXH20" s="433"/>
      <c r="RXI20" s="433"/>
      <c r="RXJ20" s="433"/>
      <c r="RXK20" s="433"/>
      <c r="RXL20" s="433"/>
      <c r="RXM20" s="433"/>
      <c r="RXN20" s="433"/>
      <c r="RXO20" s="433"/>
      <c r="RXP20" s="433"/>
      <c r="RXQ20" s="433"/>
      <c r="RXR20" s="433"/>
      <c r="RXS20" s="433"/>
      <c r="RXT20" s="433"/>
      <c r="RXU20" s="433"/>
      <c r="RXV20" s="433"/>
      <c r="RXW20" s="433"/>
      <c r="RXX20" s="433"/>
      <c r="RXY20" s="433"/>
      <c r="RXZ20" s="433"/>
      <c r="RYA20" s="433"/>
      <c r="RYB20" s="433"/>
      <c r="RYC20" s="433"/>
      <c r="RYD20" s="433"/>
      <c r="RYE20" s="433"/>
      <c r="RYF20" s="433"/>
      <c r="RYG20" s="433"/>
      <c r="RYH20" s="433"/>
      <c r="RYI20" s="433"/>
      <c r="RYJ20" s="433"/>
      <c r="RYK20" s="433"/>
      <c r="RYL20" s="433"/>
      <c r="RYM20" s="433"/>
      <c r="RYN20" s="433"/>
      <c r="RYO20" s="433"/>
      <c r="RYP20" s="433"/>
      <c r="RYQ20" s="433"/>
      <c r="RYR20" s="433"/>
      <c r="RYS20" s="433"/>
      <c r="RYT20" s="433"/>
      <c r="RYU20" s="433"/>
      <c r="RYV20" s="433"/>
      <c r="RYW20" s="433"/>
      <c r="RYX20" s="433"/>
      <c r="RYY20" s="433"/>
      <c r="RYZ20" s="433"/>
      <c r="RZA20" s="433"/>
      <c r="RZB20" s="433"/>
      <c r="RZC20" s="433"/>
      <c r="RZD20" s="433"/>
      <c r="RZE20" s="433"/>
      <c r="RZF20" s="433"/>
      <c r="RZG20" s="433"/>
      <c r="RZH20" s="433"/>
      <c r="RZI20" s="433"/>
      <c r="RZJ20" s="433"/>
      <c r="RZK20" s="433"/>
      <c r="RZL20" s="433"/>
      <c r="RZM20" s="433"/>
      <c r="RZN20" s="433"/>
      <c r="RZO20" s="433"/>
      <c r="RZP20" s="433"/>
      <c r="RZQ20" s="433"/>
      <c r="RZR20" s="433"/>
      <c r="RZS20" s="433"/>
      <c r="RZT20" s="433"/>
      <c r="RZU20" s="433"/>
      <c r="RZV20" s="433"/>
      <c r="RZW20" s="433"/>
      <c r="RZX20" s="433"/>
      <c r="RZY20" s="433"/>
      <c r="RZZ20" s="433"/>
      <c r="SAA20" s="433"/>
      <c r="SAB20" s="433"/>
      <c r="SAC20" s="433"/>
      <c r="SAD20" s="433"/>
      <c r="SAE20" s="433"/>
      <c r="SAF20" s="433"/>
      <c r="SAG20" s="433"/>
      <c r="SAH20" s="433"/>
      <c r="SAI20" s="433"/>
      <c r="SAJ20" s="433"/>
      <c r="SAK20" s="433"/>
      <c r="SAL20" s="433"/>
      <c r="SAM20" s="433"/>
      <c r="SAN20" s="433"/>
      <c r="SAO20" s="433"/>
      <c r="SAP20" s="433"/>
      <c r="SAQ20" s="433"/>
      <c r="SAR20" s="433"/>
      <c r="SAS20" s="433"/>
      <c r="SAT20" s="433"/>
      <c r="SAU20" s="433"/>
      <c r="SAV20" s="433"/>
      <c r="SAW20" s="433"/>
      <c r="SAX20" s="433"/>
      <c r="SAY20" s="433"/>
      <c r="SAZ20" s="433"/>
      <c r="SBA20" s="433"/>
      <c r="SBB20" s="433"/>
      <c r="SBC20" s="433"/>
      <c r="SBD20" s="433"/>
      <c r="SBE20" s="433"/>
      <c r="SBF20" s="433"/>
      <c r="SBG20" s="433"/>
      <c r="SBH20" s="433"/>
      <c r="SBI20" s="433"/>
      <c r="SBJ20" s="433"/>
      <c r="SBK20" s="433"/>
      <c r="SBL20" s="433"/>
      <c r="SBM20" s="433"/>
      <c r="SBN20" s="433"/>
      <c r="SBO20" s="433"/>
      <c r="SBP20" s="433"/>
      <c r="SBQ20" s="433"/>
      <c r="SBR20" s="433"/>
      <c r="SBS20" s="433"/>
      <c r="SBT20" s="433"/>
      <c r="SBU20" s="433"/>
      <c r="SBV20" s="433"/>
      <c r="SBW20" s="433"/>
      <c r="SBX20" s="433"/>
      <c r="SBY20" s="433"/>
      <c r="SBZ20" s="433"/>
      <c r="SCA20" s="433"/>
      <c r="SCB20" s="433"/>
      <c r="SCC20" s="433"/>
      <c r="SCD20" s="433"/>
      <c r="SCE20" s="433"/>
      <c r="SCF20" s="433"/>
      <c r="SCG20" s="433"/>
      <c r="SCH20" s="433"/>
      <c r="SCI20" s="433"/>
      <c r="SCJ20" s="433"/>
      <c r="SCK20" s="433"/>
      <c r="SCL20" s="433"/>
      <c r="SCM20" s="433"/>
      <c r="SCN20" s="433"/>
      <c r="SCO20" s="433"/>
      <c r="SCP20" s="433"/>
      <c r="SCQ20" s="433"/>
      <c r="SCR20" s="433"/>
      <c r="SCS20" s="433"/>
      <c r="SCT20" s="433"/>
      <c r="SCU20" s="433"/>
      <c r="SCV20" s="433"/>
      <c r="SCW20" s="433"/>
      <c r="SCX20" s="433"/>
      <c r="SCY20" s="433"/>
      <c r="SCZ20" s="433"/>
      <c r="SDA20" s="433"/>
      <c r="SDB20" s="433"/>
      <c r="SDC20" s="433"/>
      <c r="SDD20" s="433"/>
      <c r="SDE20" s="433"/>
      <c r="SDF20" s="433"/>
      <c r="SDG20" s="433"/>
      <c r="SDH20" s="433"/>
      <c r="SDI20" s="433"/>
      <c r="SDJ20" s="433"/>
      <c r="SDK20" s="433"/>
      <c r="SDL20" s="433"/>
      <c r="SDM20" s="433"/>
      <c r="SDN20" s="433"/>
      <c r="SDO20" s="433"/>
      <c r="SDP20" s="433"/>
      <c r="SDQ20" s="433"/>
      <c r="SDR20" s="433"/>
      <c r="SDS20" s="433"/>
      <c r="SDT20" s="433"/>
      <c r="SDU20" s="433"/>
      <c r="SDV20" s="433"/>
      <c r="SDW20" s="433"/>
      <c r="SDX20" s="433"/>
      <c r="SDY20" s="433"/>
      <c r="SDZ20" s="433"/>
      <c r="SEA20" s="433"/>
      <c r="SEB20" s="433"/>
      <c r="SEC20" s="433"/>
      <c r="SED20" s="433"/>
      <c r="SEE20" s="433"/>
      <c r="SEF20" s="433"/>
      <c r="SEG20" s="433"/>
      <c r="SEH20" s="433"/>
      <c r="SEI20" s="433"/>
      <c r="SEJ20" s="433"/>
      <c r="SEK20" s="433"/>
      <c r="SEL20" s="433"/>
      <c r="SEM20" s="433"/>
      <c r="SEN20" s="433"/>
      <c r="SEO20" s="433"/>
      <c r="SEP20" s="433"/>
      <c r="SEQ20" s="433"/>
      <c r="SER20" s="433"/>
      <c r="SES20" s="433"/>
      <c r="SET20" s="433"/>
      <c r="SEU20" s="433"/>
      <c r="SEV20" s="433"/>
      <c r="SEW20" s="433"/>
      <c r="SEX20" s="433"/>
      <c r="SEY20" s="433"/>
      <c r="SEZ20" s="433"/>
      <c r="SFA20" s="433"/>
      <c r="SFB20" s="433"/>
      <c r="SFC20" s="433"/>
      <c r="SFD20" s="433"/>
      <c r="SFE20" s="433"/>
      <c r="SFF20" s="433"/>
      <c r="SFG20" s="433"/>
      <c r="SFH20" s="433"/>
      <c r="SFI20" s="433"/>
      <c r="SFJ20" s="433"/>
      <c r="SFK20" s="433"/>
      <c r="SFL20" s="433"/>
      <c r="SFM20" s="433"/>
      <c r="SFN20" s="433"/>
      <c r="SFO20" s="433"/>
      <c r="SFP20" s="433"/>
      <c r="SFQ20" s="433"/>
      <c r="SFR20" s="433"/>
      <c r="SFS20" s="433"/>
      <c r="SFT20" s="433"/>
      <c r="SFU20" s="433"/>
      <c r="SFV20" s="433"/>
      <c r="SFW20" s="433"/>
      <c r="SFX20" s="433"/>
      <c r="SFY20" s="433"/>
      <c r="SFZ20" s="433"/>
      <c r="SGA20" s="433"/>
      <c r="SGB20" s="433"/>
      <c r="SGC20" s="433"/>
      <c r="SGD20" s="433"/>
      <c r="SGE20" s="433"/>
      <c r="SGF20" s="433"/>
      <c r="SGG20" s="433"/>
      <c r="SGH20" s="433"/>
      <c r="SGI20" s="433"/>
      <c r="SGJ20" s="433"/>
      <c r="SGK20" s="433"/>
      <c r="SGL20" s="433"/>
      <c r="SGM20" s="433"/>
      <c r="SGN20" s="433"/>
      <c r="SGO20" s="433"/>
      <c r="SGP20" s="433"/>
      <c r="SGQ20" s="433"/>
      <c r="SGR20" s="433"/>
      <c r="SGS20" s="433"/>
      <c r="SGT20" s="433"/>
      <c r="SGU20" s="433"/>
      <c r="SGV20" s="433"/>
      <c r="SGW20" s="433"/>
      <c r="SGX20" s="433"/>
      <c r="SGY20" s="433"/>
      <c r="SGZ20" s="433"/>
      <c r="SHA20" s="433"/>
      <c r="SHB20" s="433"/>
      <c r="SHC20" s="433"/>
      <c r="SHD20" s="433"/>
      <c r="SHE20" s="433"/>
      <c r="SHF20" s="433"/>
      <c r="SHG20" s="433"/>
      <c r="SHH20" s="433"/>
      <c r="SHI20" s="433"/>
      <c r="SHJ20" s="433"/>
      <c r="SHK20" s="433"/>
      <c r="SHL20" s="433"/>
      <c r="SHM20" s="433"/>
      <c r="SHN20" s="433"/>
      <c r="SHO20" s="433"/>
      <c r="SHP20" s="433"/>
      <c r="SHQ20" s="433"/>
      <c r="SHR20" s="433"/>
      <c r="SHS20" s="433"/>
      <c r="SHT20" s="433"/>
      <c r="SHU20" s="433"/>
      <c r="SHV20" s="433"/>
      <c r="SHW20" s="433"/>
      <c r="SHX20" s="433"/>
      <c r="SHY20" s="433"/>
      <c r="SHZ20" s="433"/>
      <c r="SIA20" s="433"/>
      <c r="SIB20" s="433"/>
      <c r="SIC20" s="433"/>
      <c r="SID20" s="433"/>
      <c r="SIE20" s="433"/>
      <c r="SIF20" s="433"/>
      <c r="SIG20" s="433"/>
      <c r="SIH20" s="433"/>
      <c r="SII20" s="433"/>
      <c r="SIJ20" s="433"/>
      <c r="SIK20" s="433"/>
      <c r="SIL20" s="433"/>
      <c r="SIM20" s="433"/>
      <c r="SIN20" s="433"/>
      <c r="SIO20" s="433"/>
      <c r="SIP20" s="433"/>
      <c r="SIQ20" s="433"/>
      <c r="SIR20" s="433"/>
      <c r="SIS20" s="433"/>
      <c r="SIT20" s="433"/>
      <c r="SIU20" s="433"/>
      <c r="SIV20" s="433"/>
      <c r="SIW20" s="433"/>
      <c r="SIX20" s="433"/>
      <c r="SIY20" s="433"/>
      <c r="SIZ20" s="433"/>
      <c r="SJA20" s="433"/>
      <c r="SJB20" s="433"/>
      <c r="SJC20" s="433"/>
      <c r="SJD20" s="433"/>
      <c r="SJE20" s="433"/>
      <c r="SJF20" s="433"/>
      <c r="SJG20" s="433"/>
      <c r="SJH20" s="433"/>
      <c r="SJI20" s="433"/>
      <c r="SJJ20" s="433"/>
      <c r="SJK20" s="433"/>
      <c r="SJL20" s="433"/>
      <c r="SJM20" s="433"/>
      <c r="SJN20" s="433"/>
      <c r="SJO20" s="433"/>
      <c r="SJP20" s="433"/>
      <c r="SJQ20" s="433"/>
      <c r="SJR20" s="433"/>
      <c r="SJS20" s="433"/>
      <c r="SJT20" s="433"/>
      <c r="SJU20" s="433"/>
      <c r="SJV20" s="433"/>
      <c r="SJW20" s="433"/>
      <c r="SJX20" s="433"/>
      <c r="SJY20" s="433"/>
      <c r="SJZ20" s="433"/>
      <c r="SKA20" s="433"/>
      <c r="SKB20" s="433"/>
      <c r="SKC20" s="433"/>
      <c r="SKD20" s="433"/>
      <c r="SKE20" s="433"/>
      <c r="SKF20" s="433"/>
      <c r="SKG20" s="433"/>
      <c r="SKH20" s="433"/>
      <c r="SKI20" s="433"/>
      <c r="SKJ20" s="433"/>
      <c r="SKK20" s="433"/>
      <c r="SKL20" s="433"/>
      <c r="SKM20" s="433"/>
      <c r="SKN20" s="433"/>
      <c r="SKO20" s="433"/>
      <c r="SKP20" s="433"/>
      <c r="SKQ20" s="433"/>
      <c r="SKR20" s="433"/>
      <c r="SKS20" s="433"/>
      <c r="SKT20" s="433"/>
      <c r="SKU20" s="433"/>
      <c r="SKV20" s="433"/>
      <c r="SKW20" s="433"/>
      <c r="SKX20" s="433"/>
      <c r="SKY20" s="433"/>
      <c r="SKZ20" s="433"/>
      <c r="SLA20" s="433"/>
      <c r="SLB20" s="433"/>
      <c r="SLC20" s="433"/>
      <c r="SLD20" s="433"/>
      <c r="SLE20" s="433"/>
      <c r="SLF20" s="433"/>
      <c r="SLG20" s="433"/>
      <c r="SLH20" s="433"/>
      <c r="SLI20" s="433"/>
      <c r="SLJ20" s="433"/>
      <c r="SLK20" s="433"/>
      <c r="SLL20" s="433"/>
      <c r="SLM20" s="433"/>
      <c r="SLN20" s="433"/>
      <c r="SLO20" s="433"/>
      <c r="SLP20" s="433"/>
      <c r="SLQ20" s="433"/>
      <c r="SLR20" s="433"/>
      <c r="SLS20" s="433"/>
      <c r="SLT20" s="433"/>
      <c r="SLU20" s="433"/>
      <c r="SLV20" s="433"/>
      <c r="SLW20" s="433"/>
      <c r="SLX20" s="433"/>
      <c r="SLY20" s="433"/>
      <c r="SLZ20" s="433"/>
      <c r="SMA20" s="433"/>
      <c r="SMB20" s="433"/>
      <c r="SMC20" s="433"/>
      <c r="SMD20" s="433"/>
      <c r="SME20" s="433"/>
      <c r="SMF20" s="433"/>
      <c r="SMG20" s="433"/>
      <c r="SMH20" s="433"/>
      <c r="SMI20" s="433"/>
      <c r="SMJ20" s="433"/>
      <c r="SMK20" s="433"/>
      <c r="SML20" s="433"/>
      <c r="SMM20" s="433"/>
      <c r="SMN20" s="433"/>
      <c r="SMO20" s="433"/>
      <c r="SMP20" s="433"/>
      <c r="SMQ20" s="433"/>
      <c r="SMR20" s="433"/>
      <c r="SMS20" s="433"/>
      <c r="SMT20" s="433"/>
      <c r="SMU20" s="433"/>
      <c r="SMV20" s="433"/>
      <c r="SMW20" s="433"/>
      <c r="SMX20" s="433"/>
      <c r="SMY20" s="433"/>
      <c r="SMZ20" s="433"/>
      <c r="SNA20" s="433"/>
      <c r="SNB20" s="433"/>
      <c r="SNC20" s="433"/>
      <c r="SND20" s="433"/>
      <c r="SNE20" s="433"/>
      <c r="SNF20" s="433"/>
      <c r="SNG20" s="433"/>
      <c r="SNH20" s="433"/>
      <c r="SNI20" s="433"/>
      <c r="SNJ20" s="433"/>
      <c r="SNK20" s="433"/>
      <c r="SNL20" s="433"/>
      <c r="SNM20" s="433"/>
      <c r="SNN20" s="433"/>
      <c r="SNO20" s="433"/>
      <c r="SNP20" s="433"/>
      <c r="SNQ20" s="433"/>
      <c r="SNR20" s="433"/>
      <c r="SNS20" s="433"/>
      <c r="SNT20" s="433"/>
      <c r="SNU20" s="433"/>
      <c r="SNV20" s="433"/>
      <c r="SNW20" s="433"/>
      <c r="SNX20" s="433"/>
      <c r="SNY20" s="433"/>
      <c r="SNZ20" s="433"/>
      <c r="SOA20" s="433"/>
      <c r="SOB20" s="433"/>
      <c r="SOC20" s="433"/>
      <c r="SOD20" s="433"/>
      <c r="SOE20" s="433"/>
      <c r="SOF20" s="433"/>
      <c r="SOG20" s="433"/>
      <c r="SOH20" s="433"/>
      <c r="SOI20" s="433"/>
      <c r="SOJ20" s="433"/>
      <c r="SOK20" s="433"/>
      <c r="SOL20" s="433"/>
      <c r="SOM20" s="433"/>
      <c r="SON20" s="433"/>
      <c r="SOO20" s="433"/>
      <c r="SOP20" s="433"/>
      <c r="SOQ20" s="433"/>
      <c r="SOR20" s="433"/>
      <c r="SOS20" s="433"/>
      <c r="SOT20" s="433"/>
      <c r="SOU20" s="433"/>
      <c r="SOV20" s="433"/>
      <c r="SOW20" s="433"/>
      <c r="SOX20" s="433"/>
      <c r="SOY20" s="433"/>
      <c r="SOZ20" s="433"/>
      <c r="SPA20" s="433"/>
      <c r="SPB20" s="433"/>
      <c r="SPC20" s="433"/>
      <c r="SPD20" s="433"/>
      <c r="SPE20" s="433"/>
      <c r="SPF20" s="433"/>
      <c r="SPG20" s="433"/>
      <c r="SPH20" s="433"/>
      <c r="SPI20" s="433"/>
      <c r="SPJ20" s="433"/>
      <c r="SPK20" s="433"/>
      <c r="SPL20" s="433"/>
      <c r="SPM20" s="433"/>
      <c r="SPN20" s="433"/>
      <c r="SPO20" s="433"/>
      <c r="SPP20" s="433"/>
      <c r="SPQ20" s="433"/>
      <c r="SPR20" s="433"/>
      <c r="SPS20" s="433"/>
      <c r="SPT20" s="433"/>
      <c r="SPU20" s="433"/>
      <c r="SPV20" s="433"/>
      <c r="SPW20" s="433"/>
      <c r="SPX20" s="433"/>
      <c r="SPY20" s="433"/>
      <c r="SPZ20" s="433"/>
      <c r="SQA20" s="433"/>
      <c r="SQB20" s="433"/>
      <c r="SQC20" s="433"/>
      <c r="SQD20" s="433"/>
      <c r="SQE20" s="433"/>
      <c r="SQF20" s="433"/>
      <c r="SQG20" s="433"/>
      <c r="SQH20" s="433"/>
      <c r="SQI20" s="433"/>
      <c r="SQJ20" s="433"/>
      <c r="SQK20" s="433"/>
      <c r="SQL20" s="433"/>
      <c r="SQM20" s="433"/>
      <c r="SQN20" s="433"/>
      <c r="SQO20" s="433"/>
      <c r="SQP20" s="433"/>
      <c r="SQQ20" s="433"/>
      <c r="SQR20" s="433"/>
      <c r="SQS20" s="433"/>
      <c r="SQT20" s="433"/>
      <c r="SQU20" s="433"/>
      <c r="SQV20" s="433"/>
      <c r="SQW20" s="433"/>
      <c r="SQX20" s="433"/>
      <c r="SQY20" s="433"/>
      <c r="SQZ20" s="433"/>
      <c r="SRA20" s="433"/>
      <c r="SRB20" s="433"/>
      <c r="SRC20" s="433"/>
      <c r="SRD20" s="433"/>
      <c r="SRE20" s="433"/>
      <c r="SRF20" s="433"/>
      <c r="SRG20" s="433"/>
      <c r="SRH20" s="433"/>
      <c r="SRI20" s="433"/>
      <c r="SRJ20" s="433"/>
      <c r="SRK20" s="433"/>
      <c r="SRL20" s="433"/>
      <c r="SRM20" s="433"/>
      <c r="SRN20" s="433"/>
      <c r="SRO20" s="433"/>
      <c r="SRP20" s="433"/>
      <c r="SRQ20" s="433"/>
      <c r="SRR20" s="433"/>
      <c r="SRS20" s="433"/>
      <c r="SRT20" s="433"/>
      <c r="SRU20" s="433"/>
      <c r="SRV20" s="433"/>
      <c r="SRW20" s="433"/>
      <c r="SRX20" s="433"/>
      <c r="SRY20" s="433"/>
      <c r="SRZ20" s="433"/>
      <c r="SSA20" s="433"/>
      <c r="SSB20" s="433"/>
      <c r="SSC20" s="433"/>
      <c r="SSD20" s="433"/>
      <c r="SSE20" s="433"/>
      <c r="SSF20" s="433"/>
      <c r="SSG20" s="433"/>
      <c r="SSH20" s="433"/>
      <c r="SSI20" s="433"/>
      <c r="SSJ20" s="433"/>
      <c r="SSK20" s="433"/>
      <c r="SSL20" s="433"/>
      <c r="SSM20" s="433"/>
      <c r="SSN20" s="433"/>
      <c r="SSO20" s="433"/>
      <c r="SSP20" s="433"/>
      <c r="SSQ20" s="433"/>
      <c r="SSR20" s="433"/>
      <c r="SSS20" s="433"/>
      <c r="SST20" s="433"/>
      <c r="SSU20" s="433"/>
      <c r="SSV20" s="433"/>
      <c r="SSW20" s="433"/>
      <c r="SSX20" s="433"/>
      <c r="SSY20" s="433"/>
      <c r="SSZ20" s="433"/>
      <c r="STA20" s="433"/>
      <c r="STB20" s="433"/>
      <c r="STC20" s="433"/>
      <c r="STD20" s="433"/>
      <c r="STE20" s="433"/>
      <c r="STF20" s="433"/>
      <c r="STG20" s="433"/>
      <c r="STH20" s="433"/>
      <c r="STI20" s="433"/>
      <c r="STJ20" s="433"/>
      <c r="STK20" s="433"/>
      <c r="STL20" s="433"/>
      <c r="STM20" s="433"/>
      <c r="STN20" s="433"/>
      <c r="STO20" s="433"/>
      <c r="STP20" s="433"/>
      <c r="STQ20" s="433"/>
      <c r="STR20" s="433"/>
      <c r="STS20" s="433"/>
      <c r="STT20" s="433"/>
      <c r="STU20" s="433"/>
      <c r="STV20" s="433"/>
      <c r="STW20" s="433"/>
      <c r="STX20" s="433"/>
      <c r="STY20" s="433"/>
      <c r="STZ20" s="433"/>
      <c r="SUA20" s="433"/>
      <c r="SUB20" s="433"/>
      <c r="SUC20" s="433"/>
      <c r="SUD20" s="433"/>
      <c r="SUE20" s="433"/>
      <c r="SUF20" s="433"/>
      <c r="SUG20" s="433"/>
      <c r="SUH20" s="433"/>
      <c r="SUI20" s="433"/>
      <c r="SUJ20" s="433"/>
      <c r="SUK20" s="433"/>
      <c r="SUL20" s="433"/>
      <c r="SUM20" s="433"/>
      <c r="SUN20" s="433"/>
      <c r="SUO20" s="433"/>
      <c r="SUP20" s="433"/>
      <c r="SUQ20" s="433"/>
      <c r="SUR20" s="433"/>
      <c r="SUS20" s="433"/>
      <c r="SUT20" s="433"/>
      <c r="SUU20" s="433"/>
      <c r="SUV20" s="433"/>
      <c r="SUW20" s="433"/>
      <c r="SUX20" s="433"/>
      <c r="SUY20" s="433"/>
      <c r="SUZ20" s="433"/>
      <c r="SVA20" s="433"/>
      <c r="SVB20" s="433"/>
      <c r="SVC20" s="433"/>
      <c r="SVD20" s="433"/>
      <c r="SVE20" s="433"/>
      <c r="SVF20" s="433"/>
      <c r="SVG20" s="433"/>
      <c r="SVH20" s="433"/>
      <c r="SVI20" s="433"/>
      <c r="SVJ20" s="433"/>
      <c r="SVK20" s="433"/>
      <c r="SVL20" s="433"/>
      <c r="SVM20" s="433"/>
      <c r="SVN20" s="433"/>
      <c r="SVO20" s="433"/>
      <c r="SVP20" s="433"/>
      <c r="SVQ20" s="433"/>
      <c r="SVR20" s="433"/>
      <c r="SVS20" s="433"/>
      <c r="SVT20" s="433"/>
      <c r="SVU20" s="433"/>
      <c r="SVV20" s="433"/>
      <c r="SVW20" s="433"/>
      <c r="SVX20" s="433"/>
      <c r="SVY20" s="433"/>
      <c r="SVZ20" s="433"/>
      <c r="SWA20" s="433"/>
      <c r="SWB20" s="433"/>
      <c r="SWC20" s="433"/>
      <c r="SWD20" s="433"/>
      <c r="SWE20" s="433"/>
      <c r="SWF20" s="433"/>
      <c r="SWG20" s="433"/>
      <c r="SWH20" s="433"/>
      <c r="SWI20" s="433"/>
      <c r="SWJ20" s="433"/>
      <c r="SWK20" s="433"/>
      <c r="SWL20" s="433"/>
      <c r="SWM20" s="433"/>
      <c r="SWN20" s="433"/>
      <c r="SWO20" s="433"/>
      <c r="SWP20" s="433"/>
      <c r="SWQ20" s="433"/>
      <c r="SWR20" s="433"/>
      <c r="SWS20" s="433"/>
      <c r="SWT20" s="433"/>
      <c r="SWU20" s="433"/>
      <c r="SWV20" s="433"/>
      <c r="SWW20" s="433"/>
      <c r="SWX20" s="433"/>
      <c r="SWY20" s="433"/>
      <c r="SWZ20" s="433"/>
      <c r="SXA20" s="433"/>
      <c r="SXB20" s="433"/>
      <c r="SXC20" s="433"/>
      <c r="SXD20" s="433"/>
      <c r="SXE20" s="433"/>
      <c r="SXF20" s="433"/>
      <c r="SXG20" s="433"/>
      <c r="SXH20" s="433"/>
      <c r="SXI20" s="433"/>
      <c r="SXJ20" s="433"/>
      <c r="SXK20" s="433"/>
      <c r="SXL20" s="433"/>
      <c r="SXM20" s="433"/>
      <c r="SXN20" s="433"/>
      <c r="SXO20" s="433"/>
      <c r="SXP20" s="433"/>
      <c r="SXQ20" s="433"/>
      <c r="SXR20" s="433"/>
      <c r="SXS20" s="433"/>
      <c r="SXT20" s="433"/>
      <c r="SXU20" s="433"/>
      <c r="SXV20" s="433"/>
      <c r="SXW20" s="433"/>
      <c r="SXX20" s="433"/>
      <c r="SXY20" s="433"/>
      <c r="SXZ20" s="433"/>
      <c r="SYA20" s="433"/>
      <c r="SYB20" s="433"/>
      <c r="SYC20" s="433"/>
      <c r="SYD20" s="433"/>
      <c r="SYE20" s="433"/>
      <c r="SYF20" s="433"/>
      <c r="SYG20" s="433"/>
      <c r="SYH20" s="433"/>
      <c r="SYI20" s="433"/>
      <c r="SYJ20" s="433"/>
      <c r="SYK20" s="433"/>
      <c r="SYL20" s="433"/>
      <c r="SYM20" s="433"/>
      <c r="SYN20" s="433"/>
      <c r="SYO20" s="433"/>
      <c r="SYP20" s="433"/>
      <c r="SYQ20" s="433"/>
      <c r="SYR20" s="433"/>
      <c r="SYS20" s="433"/>
      <c r="SYT20" s="433"/>
      <c r="SYU20" s="433"/>
      <c r="SYV20" s="433"/>
      <c r="SYW20" s="433"/>
      <c r="SYX20" s="433"/>
      <c r="SYY20" s="433"/>
      <c r="SYZ20" s="433"/>
      <c r="SZA20" s="433"/>
      <c r="SZB20" s="433"/>
      <c r="SZC20" s="433"/>
      <c r="SZD20" s="433"/>
      <c r="SZE20" s="433"/>
      <c r="SZF20" s="433"/>
      <c r="SZG20" s="433"/>
      <c r="SZH20" s="433"/>
      <c r="SZI20" s="433"/>
      <c r="SZJ20" s="433"/>
      <c r="SZK20" s="433"/>
      <c r="SZL20" s="433"/>
      <c r="SZM20" s="433"/>
      <c r="SZN20" s="433"/>
      <c r="SZO20" s="433"/>
      <c r="SZP20" s="433"/>
      <c r="SZQ20" s="433"/>
      <c r="SZR20" s="433"/>
      <c r="SZS20" s="433"/>
      <c r="SZT20" s="433"/>
      <c r="SZU20" s="433"/>
      <c r="SZV20" s="433"/>
      <c r="SZW20" s="433"/>
      <c r="SZX20" s="433"/>
      <c r="SZY20" s="433"/>
      <c r="SZZ20" s="433"/>
      <c r="TAA20" s="433"/>
      <c r="TAB20" s="433"/>
      <c r="TAC20" s="433"/>
      <c r="TAD20" s="433"/>
      <c r="TAE20" s="433"/>
      <c r="TAF20" s="433"/>
      <c r="TAG20" s="433"/>
      <c r="TAH20" s="433"/>
      <c r="TAI20" s="433"/>
      <c r="TAJ20" s="433"/>
      <c r="TAK20" s="433"/>
      <c r="TAL20" s="433"/>
      <c r="TAM20" s="433"/>
      <c r="TAN20" s="433"/>
      <c r="TAO20" s="433"/>
      <c r="TAP20" s="433"/>
      <c r="TAQ20" s="433"/>
      <c r="TAR20" s="433"/>
      <c r="TAS20" s="433"/>
      <c r="TAT20" s="433"/>
      <c r="TAU20" s="433"/>
      <c r="TAV20" s="433"/>
      <c r="TAW20" s="433"/>
      <c r="TAX20" s="433"/>
      <c r="TAY20" s="433"/>
      <c r="TAZ20" s="433"/>
      <c r="TBA20" s="433"/>
      <c r="TBB20" s="433"/>
      <c r="TBC20" s="433"/>
      <c r="TBD20" s="433"/>
      <c r="TBE20" s="433"/>
      <c r="TBF20" s="433"/>
      <c r="TBG20" s="433"/>
      <c r="TBH20" s="433"/>
      <c r="TBI20" s="433"/>
      <c r="TBJ20" s="433"/>
      <c r="TBK20" s="433"/>
      <c r="TBL20" s="433"/>
      <c r="TBM20" s="433"/>
      <c r="TBN20" s="433"/>
      <c r="TBO20" s="433"/>
      <c r="TBP20" s="433"/>
      <c r="TBQ20" s="433"/>
      <c r="TBR20" s="433"/>
      <c r="TBS20" s="433"/>
      <c r="TBT20" s="433"/>
      <c r="TBU20" s="433"/>
      <c r="TBV20" s="433"/>
      <c r="TBW20" s="433"/>
      <c r="TBX20" s="433"/>
      <c r="TBY20" s="433"/>
      <c r="TBZ20" s="433"/>
      <c r="TCA20" s="433"/>
      <c r="TCB20" s="433"/>
      <c r="TCC20" s="433"/>
      <c r="TCD20" s="433"/>
      <c r="TCE20" s="433"/>
      <c r="TCF20" s="433"/>
      <c r="TCG20" s="433"/>
      <c r="TCH20" s="433"/>
      <c r="TCI20" s="433"/>
      <c r="TCJ20" s="433"/>
      <c r="TCK20" s="433"/>
      <c r="TCL20" s="433"/>
      <c r="TCM20" s="433"/>
      <c r="TCN20" s="433"/>
      <c r="TCO20" s="433"/>
      <c r="TCP20" s="433"/>
      <c r="TCQ20" s="433"/>
      <c r="TCR20" s="433"/>
      <c r="TCS20" s="433"/>
      <c r="TCT20" s="433"/>
      <c r="TCU20" s="433"/>
      <c r="TCV20" s="433"/>
      <c r="TCW20" s="433"/>
      <c r="TCX20" s="433"/>
      <c r="TCY20" s="433"/>
      <c r="TCZ20" s="433"/>
      <c r="TDA20" s="433"/>
      <c r="TDB20" s="433"/>
      <c r="TDC20" s="433"/>
      <c r="TDD20" s="433"/>
      <c r="TDE20" s="433"/>
      <c r="TDF20" s="433"/>
      <c r="TDG20" s="433"/>
      <c r="TDH20" s="433"/>
      <c r="TDI20" s="433"/>
      <c r="TDJ20" s="433"/>
      <c r="TDK20" s="433"/>
      <c r="TDL20" s="433"/>
      <c r="TDM20" s="433"/>
      <c r="TDN20" s="433"/>
      <c r="TDO20" s="433"/>
      <c r="TDP20" s="433"/>
      <c r="TDQ20" s="433"/>
      <c r="TDR20" s="433"/>
      <c r="TDS20" s="433"/>
      <c r="TDT20" s="433"/>
      <c r="TDU20" s="433"/>
      <c r="TDV20" s="433"/>
      <c r="TDW20" s="433"/>
      <c r="TDX20" s="433"/>
      <c r="TDY20" s="433"/>
      <c r="TDZ20" s="433"/>
      <c r="TEA20" s="433"/>
      <c r="TEB20" s="433"/>
      <c r="TEC20" s="433"/>
      <c r="TED20" s="433"/>
      <c r="TEE20" s="433"/>
      <c r="TEF20" s="433"/>
      <c r="TEG20" s="433"/>
      <c r="TEH20" s="433"/>
      <c r="TEI20" s="433"/>
      <c r="TEJ20" s="433"/>
      <c r="TEK20" s="433"/>
      <c r="TEL20" s="433"/>
      <c r="TEM20" s="433"/>
      <c r="TEN20" s="433"/>
      <c r="TEO20" s="433"/>
      <c r="TEP20" s="433"/>
      <c r="TEQ20" s="433"/>
      <c r="TER20" s="433"/>
      <c r="TES20" s="433"/>
      <c r="TET20" s="433"/>
      <c r="TEU20" s="433"/>
      <c r="TEV20" s="433"/>
      <c r="TEW20" s="433"/>
      <c r="TEX20" s="433"/>
      <c r="TEY20" s="433"/>
      <c r="TEZ20" s="433"/>
      <c r="TFA20" s="433"/>
      <c r="TFB20" s="433"/>
      <c r="TFC20" s="433"/>
      <c r="TFD20" s="433"/>
      <c r="TFE20" s="433"/>
      <c r="TFF20" s="433"/>
      <c r="TFG20" s="433"/>
      <c r="TFH20" s="433"/>
      <c r="TFI20" s="433"/>
      <c r="TFJ20" s="433"/>
      <c r="TFK20" s="433"/>
      <c r="TFL20" s="433"/>
      <c r="TFM20" s="433"/>
      <c r="TFN20" s="433"/>
      <c r="TFO20" s="433"/>
      <c r="TFP20" s="433"/>
      <c r="TFQ20" s="433"/>
      <c r="TFR20" s="433"/>
      <c r="TFS20" s="433"/>
      <c r="TFT20" s="433"/>
      <c r="TFU20" s="433"/>
      <c r="TFV20" s="433"/>
      <c r="TFW20" s="433"/>
      <c r="TFX20" s="433"/>
      <c r="TFY20" s="433"/>
      <c r="TFZ20" s="433"/>
      <c r="TGA20" s="433"/>
      <c r="TGB20" s="433"/>
      <c r="TGC20" s="433"/>
      <c r="TGD20" s="433"/>
      <c r="TGE20" s="433"/>
      <c r="TGF20" s="433"/>
      <c r="TGG20" s="433"/>
      <c r="TGH20" s="433"/>
      <c r="TGI20" s="433"/>
      <c r="TGJ20" s="433"/>
      <c r="TGK20" s="433"/>
      <c r="TGL20" s="433"/>
      <c r="TGM20" s="433"/>
      <c r="TGN20" s="433"/>
      <c r="TGO20" s="433"/>
      <c r="TGP20" s="433"/>
      <c r="TGQ20" s="433"/>
      <c r="TGR20" s="433"/>
      <c r="TGS20" s="433"/>
      <c r="TGT20" s="433"/>
      <c r="TGU20" s="433"/>
      <c r="TGV20" s="433"/>
      <c r="TGW20" s="433"/>
      <c r="TGX20" s="433"/>
      <c r="TGY20" s="433"/>
      <c r="TGZ20" s="433"/>
      <c r="THA20" s="433"/>
      <c r="THB20" s="433"/>
      <c r="THC20" s="433"/>
      <c r="THD20" s="433"/>
      <c r="THE20" s="433"/>
      <c r="THF20" s="433"/>
      <c r="THG20" s="433"/>
      <c r="THH20" s="433"/>
      <c r="THI20" s="433"/>
      <c r="THJ20" s="433"/>
      <c r="THK20" s="433"/>
      <c r="THL20" s="433"/>
      <c r="THM20" s="433"/>
      <c r="THN20" s="433"/>
      <c r="THO20" s="433"/>
      <c r="THP20" s="433"/>
      <c r="THQ20" s="433"/>
      <c r="THR20" s="433"/>
      <c r="THS20" s="433"/>
      <c r="THT20" s="433"/>
      <c r="THU20" s="433"/>
      <c r="THV20" s="433"/>
      <c r="THW20" s="433"/>
      <c r="THX20" s="433"/>
      <c r="THY20" s="433"/>
      <c r="THZ20" s="433"/>
      <c r="TIA20" s="433"/>
      <c r="TIB20" s="433"/>
      <c r="TIC20" s="433"/>
      <c r="TID20" s="433"/>
      <c r="TIE20" s="433"/>
      <c r="TIF20" s="433"/>
      <c r="TIG20" s="433"/>
      <c r="TIH20" s="433"/>
      <c r="TII20" s="433"/>
      <c r="TIJ20" s="433"/>
      <c r="TIK20" s="433"/>
      <c r="TIL20" s="433"/>
      <c r="TIM20" s="433"/>
      <c r="TIN20" s="433"/>
      <c r="TIO20" s="433"/>
      <c r="TIP20" s="433"/>
      <c r="TIQ20" s="433"/>
      <c r="TIR20" s="433"/>
      <c r="TIS20" s="433"/>
      <c r="TIT20" s="433"/>
      <c r="TIU20" s="433"/>
      <c r="TIV20" s="433"/>
      <c r="TIW20" s="433"/>
      <c r="TIX20" s="433"/>
      <c r="TIY20" s="433"/>
      <c r="TIZ20" s="433"/>
      <c r="TJA20" s="433"/>
      <c r="TJB20" s="433"/>
      <c r="TJC20" s="433"/>
      <c r="TJD20" s="433"/>
      <c r="TJE20" s="433"/>
      <c r="TJF20" s="433"/>
      <c r="TJG20" s="433"/>
      <c r="TJH20" s="433"/>
      <c r="TJI20" s="433"/>
      <c r="TJJ20" s="433"/>
      <c r="TJK20" s="433"/>
      <c r="TJL20" s="433"/>
      <c r="TJM20" s="433"/>
      <c r="TJN20" s="433"/>
      <c r="TJO20" s="433"/>
      <c r="TJP20" s="433"/>
      <c r="TJQ20" s="433"/>
      <c r="TJR20" s="433"/>
      <c r="TJS20" s="433"/>
      <c r="TJT20" s="433"/>
      <c r="TJU20" s="433"/>
      <c r="TJV20" s="433"/>
      <c r="TJW20" s="433"/>
      <c r="TJX20" s="433"/>
      <c r="TJY20" s="433"/>
      <c r="TJZ20" s="433"/>
      <c r="TKA20" s="433"/>
      <c r="TKB20" s="433"/>
      <c r="TKC20" s="433"/>
      <c r="TKD20" s="433"/>
      <c r="TKE20" s="433"/>
      <c r="TKF20" s="433"/>
      <c r="TKG20" s="433"/>
      <c r="TKH20" s="433"/>
      <c r="TKI20" s="433"/>
      <c r="TKJ20" s="433"/>
      <c r="TKK20" s="433"/>
      <c r="TKL20" s="433"/>
      <c r="TKM20" s="433"/>
      <c r="TKN20" s="433"/>
      <c r="TKO20" s="433"/>
      <c r="TKP20" s="433"/>
      <c r="TKQ20" s="433"/>
      <c r="TKR20" s="433"/>
      <c r="TKS20" s="433"/>
      <c r="TKT20" s="433"/>
      <c r="TKU20" s="433"/>
      <c r="TKV20" s="433"/>
      <c r="TKW20" s="433"/>
      <c r="TKX20" s="433"/>
      <c r="TKY20" s="433"/>
      <c r="TKZ20" s="433"/>
      <c r="TLA20" s="433"/>
      <c r="TLB20" s="433"/>
      <c r="TLC20" s="433"/>
      <c r="TLD20" s="433"/>
      <c r="TLE20" s="433"/>
      <c r="TLF20" s="433"/>
      <c r="TLG20" s="433"/>
      <c r="TLH20" s="433"/>
      <c r="TLI20" s="433"/>
      <c r="TLJ20" s="433"/>
      <c r="TLK20" s="433"/>
      <c r="TLL20" s="433"/>
      <c r="TLM20" s="433"/>
      <c r="TLN20" s="433"/>
      <c r="TLO20" s="433"/>
      <c r="TLP20" s="433"/>
      <c r="TLQ20" s="433"/>
      <c r="TLR20" s="433"/>
      <c r="TLS20" s="433"/>
      <c r="TLT20" s="433"/>
      <c r="TLU20" s="433"/>
      <c r="TLV20" s="433"/>
      <c r="TLW20" s="433"/>
      <c r="TLX20" s="433"/>
      <c r="TLY20" s="433"/>
      <c r="TLZ20" s="433"/>
      <c r="TMA20" s="433"/>
      <c r="TMB20" s="433"/>
      <c r="TMC20" s="433"/>
      <c r="TMD20" s="433"/>
      <c r="TME20" s="433"/>
      <c r="TMF20" s="433"/>
      <c r="TMG20" s="433"/>
      <c r="TMH20" s="433"/>
      <c r="TMI20" s="433"/>
      <c r="TMJ20" s="433"/>
      <c r="TMK20" s="433"/>
      <c r="TML20" s="433"/>
      <c r="TMM20" s="433"/>
      <c r="TMN20" s="433"/>
      <c r="TMO20" s="433"/>
      <c r="TMP20" s="433"/>
      <c r="TMQ20" s="433"/>
      <c r="TMR20" s="433"/>
      <c r="TMS20" s="433"/>
      <c r="TMT20" s="433"/>
      <c r="TMU20" s="433"/>
      <c r="TMV20" s="433"/>
      <c r="TMW20" s="433"/>
      <c r="TMX20" s="433"/>
      <c r="TMY20" s="433"/>
      <c r="TMZ20" s="433"/>
      <c r="TNA20" s="433"/>
      <c r="TNB20" s="433"/>
      <c r="TNC20" s="433"/>
      <c r="TND20" s="433"/>
      <c r="TNE20" s="433"/>
      <c r="TNF20" s="433"/>
      <c r="TNG20" s="433"/>
      <c r="TNH20" s="433"/>
      <c r="TNI20" s="433"/>
      <c r="TNJ20" s="433"/>
      <c r="TNK20" s="433"/>
      <c r="TNL20" s="433"/>
      <c r="TNM20" s="433"/>
      <c r="TNN20" s="433"/>
      <c r="TNO20" s="433"/>
      <c r="TNP20" s="433"/>
      <c r="TNQ20" s="433"/>
      <c r="TNR20" s="433"/>
      <c r="TNS20" s="433"/>
      <c r="TNT20" s="433"/>
      <c r="TNU20" s="433"/>
      <c r="TNV20" s="433"/>
      <c r="TNW20" s="433"/>
      <c r="TNX20" s="433"/>
      <c r="TNY20" s="433"/>
      <c r="TNZ20" s="433"/>
      <c r="TOA20" s="433"/>
      <c r="TOB20" s="433"/>
      <c r="TOC20" s="433"/>
      <c r="TOD20" s="433"/>
      <c r="TOE20" s="433"/>
      <c r="TOF20" s="433"/>
      <c r="TOG20" s="433"/>
      <c r="TOH20" s="433"/>
      <c r="TOI20" s="433"/>
      <c r="TOJ20" s="433"/>
      <c r="TOK20" s="433"/>
      <c r="TOL20" s="433"/>
      <c r="TOM20" s="433"/>
      <c r="TON20" s="433"/>
      <c r="TOO20" s="433"/>
      <c r="TOP20" s="433"/>
      <c r="TOQ20" s="433"/>
      <c r="TOR20" s="433"/>
      <c r="TOS20" s="433"/>
      <c r="TOT20" s="433"/>
      <c r="TOU20" s="433"/>
      <c r="TOV20" s="433"/>
      <c r="TOW20" s="433"/>
      <c r="TOX20" s="433"/>
      <c r="TOY20" s="433"/>
      <c r="TOZ20" s="433"/>
      <c r="TPA20" s="433"/>
      <c r="TPB20" s="433"/>
      <c r="TPC20" s="433"/>
      <c r="TPD20" s="433"/>
      <c r="TPE20" s="433"/>
      <c r="TPF20" s="433"/>
      <c r="TPG20" s="433"/>
      <c r="TPH20" s="433"/>
      <c r="TPI20" s="433"/>
      <c r="TPJ20" s="433"/>
      <c r="TPK20" s="433"/>
      <c r="TPL20" s="433"/>
      <c r="TPM20" s="433"/>
      <c r="TPN20" s="433"/>
      <c r="TPO20" s="433"/>
      <c r="TPP20" s="433"/>
      <c r="TPQ20" s="433"/>
      <c r="TPR20" s="433"/>
      <c r="TPS20" s="433"/>
      <c r="TPT20" s="433"/>
      <c r="TPU20" s="433"/>
      <c r="TPV20" s="433"/>
      <c r="TPW20" s="433"/>
      <c r="TPX20" s="433"/>
      <c r="TPY20" s="433"/>
      <c r="TPZ20" s="433"/>
      <c r="TQA20" s="433"/>
      <c r="TQB20" s="433"/>
      <c r="TQC20" s="433"/>
      <c r="TQD20" s="433"/>
      <c r="TQE20" s="433"/>
      <c r="TQF20" s="433"/>
      <c r="TQG20" s="433"/>
      <c r="TQH20" s="433"/>
      <c r="TQI20" s="433"/>
      <c r="TQJ20" s="433"/>
      <c r="TQK20" s="433"/>
      <c r="TQL20" s="433"/>
      <c r="TQM20" s="433"/>
      <c r="TQN20" s="433"/>
      <c r="TQO20" s="433"/>
      <c r="TQP20" s="433"/>
      <c r="TQQ20" s="433"/>
      <c r="TQR20" s="433"/>
      <c r="TQS20" s="433"/>
      <c r="TQT20" s="433"/>
      <c r="TQU20" s="433"/>
      <c r="TQV20" s="433"/>
      <c r="TQW20" s="433"/>
      <c r="TQX20" s="433"/>
      <c r="TQY20" s="433"/>
      <c r="TQZ20" s="433"/>
      <c r="TRA20" s="433"/>
      <c r="TRB20" s="433"/>
      <c r="TRC20" s="433"/>
      <c r="TRD20" s="433"/>
      <c r="TRE20" s="433"/>
      <c r="TRF20" s="433"/>
      <c r="TRG20" s="433"/>
      <c r="TRH20" s="433"/>
      <c r="TRI20" s="433"/>
      <c r="TRJ20" s="433"/>
      <c r="TRK20" s="433"/>
      <c r="TRL20" s="433"/>
      <c r="TRM20" s="433"/>
      <c r="TRN20" s="433"/>
      <c r="TRO20" s="433"/>
      <c r="TRP20" s="433"/>
      <c r="TRQ20" s="433"/>
      <c r="TRR20" s="433"/>
      <c r="TRS20" s="433"/>
      <c r="TRT20" s="433"/>
      <c r="TRU20" s="433"/>
      <c r="TRV20" s="433"/>
      <c r="TRW20" s="433"/>
      <c r="TRX20" s="433"/>
      <c r="TRY20" s="433"/>
      <c r="TRZ20" s="433"/>
      <c r="TSA20" s="433"/>
      <c r="TSB20" s="433"/>
      <c r="TSC20" s="433"/>
      <c r="TSD20" s="433"/>
      <c r="TSE20" s="433"/>
      <c r="TSF20" s="433"/>
      <c r="TSG20" s="433"/>
      <c r="TSH20" s="433"/>
      <c r="TSI20" s="433"/>
      <c r="TSJ20" s="433"/>
      <c r="TSK20" s="433"/>
      <c r="TSL20" s="433"/>
      <c r="TSM20" s="433"/>
      <c r="TSN20" s="433"/>
      <c r="TSO20" s="433"/>
      <c r="TSP20" s="433"/>
      <c r="TSQ20" s="433"/>
      <c r="TSR20" s="433"/>
      <c r="TSS20" s="433"/>
      <c r="TST20" s="433"/>
      <c r="TSU20" s="433"/>
      <c r="TSV20" s="433"/>
      <c r="TSW20" s="433"/>
      <c r="TSX20" s="433"/>
      <c r="TSY20" s="433"/>
      <c r="TSZ20" s="433"/>
      <c r="TTA20" s="433"/>
      <c r="TTB20" s="433"/>
      <c r="TTC20" s="433"/>
      <c r="TTD20" s="433"/>
      <c r="TTE20" s="433"/>
      <c r="TTF20" s="433"/>
      <c r="TTG20" s="433"/>
      <c r="TTH20" s="433"/>
      <c r="TTI20" s="433"/>
      <c r="TTJ20" s="433"/>
      <c r="TTK20" s="433"/>
      <c r="TTL20" s="433"/>
      <c r="TTM20" s="433"/>
      <c r="TTN20" s="433"/>
      <c r="TTO20" s="433"/>
      <c r="TTP20" s="433"/>
      <c r="TTQ20" s="433"/>
      <c r="TTR20" s="433"/>
      <c r="TTS20" s="433"/>
      <c r="TTT20" s="433"/>
      <c r="TTU20" s="433"/>
      <c r="TTV20" s="433"/>
      <c r="TTW20" s="433"/>
      <c r="TTX20" s="433"/>
      <c r="TTY20" s="433"/>
      <c r="TTZ20" s="433"/>
      <c r="TUA20" s="433"/>
      <c r="TUB20" s="433"/>
      <c r="TUC20" s="433"/>
      <c r="TUD20" s="433"/>
      <c r="TUE20" s="433"/>
      <c r="TUF20" s="433"/>
      <c r="TUG20" s="433"/>
      <c r="TUH20" s="433"/>
      <c r="TUI20" s="433"/>
      <c r="TUJ20" s="433"/>
      <c r="TUK20" s="433"/>
      <c r="TUL20" s="433"/>
      <c r="TUM20" s="433"/>
      <c r="TUN20" s="433"/>
      <c r="TUO20" s="433"/>
      <c r="TUP20" s="433"/>
      <c r="TUQ20" s="433"/>
      <c r="TUR20" s="433"/>
      <c r="TUS20" s="433"/>
      <c r="TUT20" s="433"/>
      <c r="TUU20" s="433"/>
      <c r="TUV20" s="433"/>
      <c r="TUW20" s="433"/>
      <c r="TUX20" s="433"/>
      <c r="TUY20" s="433"/>
      <c r="TUZ20" s="433"/>
      <c r="TVA20" s="433"/>
      <c r="TVB20" s="433"/>
      <c r="TVC20" s="433"/>
      <c r="TVD20" s="433"/>
      <c r="TVE20" s="433"/>
      <c r="TVF20" s="433"/>
      <c r="TVG20" s="433"/>
      <c r="TVH20" s="433"/>
      <c r="TVI20" s="433"/>
      <c r="TVJ20" s="433"/>
      <c r="TVK20" s="433"/>
      <c r="TVL20" s="433"/>
      <c r="TVM20" s="433"/>
      <c r="TVN20" s="433"/>
      <c r="TVO20" s="433"/>
      <c r="TVP20" s="433"/>
      <c r="TVQ20" s="433"/>
      <c r="TVR20" s="433"/>
      <c r="TVS20" s="433"/>
      <c r="TVT20" s="433"/>
      <c r="TVU20" s="433"/>
      <c r="TVV20" s="433"/>
      <c r="TVW20" s="433"/>
      <c r="TVX20" s="433"/>
      <c r="TVY20" s="433"/>
      <c r="TVZ20" s="433"/>
      <c r="TWA20" s="433"/>
      <c r="TWB20" s="433"/>
      <c r="TWC20" s="433"/>
      <c r="TWD20" s="433"/>
      <c r="TWE20" s="433"/>
      <c r="TWF20" s="433"/>
      <c r="TWG20" s="433"/>
      <c r="TWH20" s="433"/>
      <c r="TWI20" s="433"/>
      <c r="TWJ20" s="433"/>
      <c r="TWK20" s="433"/>
      <c r="TWL20" s="433"/>
      <c r="TWM20" s="433"/>
      <c r="TWN20" s="433"/>
      <c r="TWO20" s="433"/>
      <c r="TWP20" s="433"/>
      <c r="TWQ20" s="433"/>
      <c r="TWR20" s="433"/>
      <c r="TWS20" s="433"/>
      <c r="TWT20" s="433"/>
      <c r="TWU20" s="433"/>
      <c r="TWV20" s="433"/>
      <c r="TWW20" s="433"/>
      <c r="TWX20" s="433"/>
      <c r="TWY20" s="433"/>
      <c r="TWZ20" s="433"/>
      <c r="TXA20" s="433"/>
      <c r="TXB20" s="433"/>
      <c r="TXC20" s="433"/>
      <c r="TXD20" s="433"/>
      <c r="TXE20" s="433"/>
      <c r="TXF20" s="433"/>
      <c r="TXG20" s="433"/>
      <c r="TXH20" s="433"/>
      <c r="TXI20" s="433"/>
      <c r="TXJ20" s="433"/>
      <c r="TXK20" s="433"/>
      <c r="TXL20" s="433"/>
      <c r="TXM20" s="433"/>
      <c r="TXN20" s="433"/>
      <c r="TXO20" s="433"/>
      <c r="TXP20" s="433"/>
      <c r="TXQ20" s="433"/>
      <c r="TXR20" s="433"/>
      <c r="TXS20" s="433"/>
      <c r="TXT20" s="433"/>
      <c r="TXU20" s="433"/>
      <c r="TXV20" s="433"/>
      <c r="TXW20" s="433"/>
      <c r="TXX20" s="433"/>
      <c r="TXY20" s="433"/>
      <c r="TXZ20" s="433"/>
      <c r="TYA20" s="433"/>
      <c r="TYB20" s="433"/>
      <c r="TYC20" s="433"/>
      <c r="TYD20" s="433"/>
      <c r="TYE20" s="433"/>
      <c r="TYF20" s="433"/>
      <c r="TYG20" s="433"/>
      <c r="TYH20" s="433"/>
      <c r="TYI20" s="433"/>
      <c r="TYJ20" s="433"/>
      <c r="TYK20" s="433"/>
      <c r="TYL20" s="433"/>
      <c r="TYM20" s="433"/>
      <c r="TYN20" s="433"/>
      <c r="TYO20" s="433"/>
      <c r="TYP20" s="433"/>
      <c r="TYQ20" s="433"/>
      <c r="TYR20" s="433"/>
      <c r="TYS20" s="433"/>
      <c r="TYT20" s="433"/>
      <c r="TYU20" s="433"/>
      <c r="TYV20" s="433"/>
      <c r="TYW20" s="433"/>
      <c r="TYX20" s="433"/>
      <c r="TYY20" s="433"/>
      <c r="TYZ20" s="433"/>
      <c r="TZA20" s="433"/>
      <c r="TZB20" s="433"/>
      <c r="TZC20" s="433"/>
      <c r="TZD20" s="433"/>
      <c r="TZE20" s="433"/>
      <c r="TZF20" s="433"/>
      <c r="TZG20" s="433"/>
      <c r="TZH20" s="433"/>
      <c r="TZI20" s="433"/>
      <c r="TZJ20" s="433"/>
      <c r="TZK20" s="433"/>
      <c r="TZL20" s="433"/>
      <c r="TZM20" s="433"/>
      <c r="TZN20" s="433"/>
      <c r="TZO20" s="433"/>
      <c r="TZP20" s="433"/>
      <c r="TZQ20" s="433"/>
      <c r="TZR20" s="433"/>
      <c r="TZS20" s="433"/>
      <c r="TZT20" s="433"/>
      <c r="TZU20" s="433"/>
      <c r="TZV20" s="433"/>
      <c r="TZW20" s="433"/>
      <c r="TZX20" s="433"/>
      <c r="TZY20" s="433"/>
      <c r="TZZ20" s="433"/>
      <c r="UAA20" s="433"/>
      <c r="UAB20" s="433"/>
      <c r="UAC20" s="433"/>
      <c r="UAD20" s="433"/>
      <c r="UAE20" s="433"/>
      <c r="UAF20" s="433"/>
      <c r="UAG20" s="433"/>
      <c r="UAH20" s="433"/>
      <c r="UAI20" s="433"/>
      <c r="UAJ20" s="433"/>
      <c r="UAK20" s="433"/>
      <c r="UAL20" s="433"/>
      <c r="UAM20" s="433"/>
      <c r="UAN20" s="433"/>
      <c r="UAO20" s="433"/>
      <c r="UAP20" s="433"/>
      <c r="UAQ20" s="433"/>
      <c r="UAR20" s="433"/>
      <c r="UAS20" s="433"/>
      <c r="UAT20" s="433"/>
      <c r="UAU20" s="433"/>
      <c r="UAV20" s="433"/>
      <c r="UAW20" s="433"/>
      <c r="UAX20" s="433"/>
      <c r="UAY20" s="433"/>
      <c r="UAZ20" s="433"/>
      <c r="UBA20" s="433"/>
      <c r="UBB20" s="433"/>
      <c r="UBC20" s="433"/>
      <c r="UBD20" s="433"/>
      <c r="UBE20" s="433"/>
      <c r="UBF20" s="433"/>
      <c r="UBG20" s="433"/>
      <c r="UBH20" s="433"/>
      <c r="UBI20" s="433"/>
      <c r="UBJ20" s="433"/>
      <c r="UBK20" s="433"/>
      <c r="UBL20" s="433"/>
      <c r="UBM20" s="433"/>
      <c r="UBN20" s="433"/>
      <c r="UBO20" s="433"/>
      <c r="UBP20" s="433"/>
      <c r="UBQ20" s="433"/>
      <c r="UBR20" s="433"/>
      <c r="UBS20" s="433"/>
      <c r="UBT20" s="433"/>
      <c r="UBU20" s="433"/>
      <c r="UBV20" s="433"/>
      <c r="UBW20" s="433"/>
      <c r="UBX20" s="433"/>
      <c r="UBY20" s="433"/>
      <c r="UBZ20" s="433"/>
      <c r="UCA20" s="433"/>
      <c r="UCB20" s="433"/>
      <c r="UCC20" s="433"/>
      <c r="UCD20" s="433"/>
      <c r="UCE20" s="433"/>
      <c r="UCF20" s="433"/>
      <c r="UCG20" s="433"/>
      <c r="UCH20" s="433"/>
      <c r="UCI20" s="433"/>
      <c r="UCJ20" s="433"/>
      <c r="UCK20" s="433"/>
      <c r="UCL20" s="433"/>
      <c r="UCM20" s="433"/>
      <c r="UCN20" s="433"/>
      <c r="UCO20" s="433"/>
      <c r="UCP20" s="433"/>
      <c r="UCQ20" s="433"/>
      <c r="UCR20" s="433"/>
      <c r="UCS20" s="433"/>
      <c r="UCT20" s="433"/>
      <c r="UCU20" s="433"/>
      <c r="UCV20" s="433"/>
      <c r="UCW20" s="433"/>
      <c r="UCX20" s="433"/>
      <c r="UCY20" s="433"/>
      <c r="UCZ20" s="433"/>
      <c r="UDA20" s="433"/>
      <c r="UDB20" s="433"/>
      <c r="UDC20" s="433"/>
      <c r="UDD20" s="433"/>
      <c r="UDE20" s="433"/>
      <c r="UDF20" s="433"/>
      <c r="UDG20" s="433"/>
      <c r="UDH20" s="433"/>
      <c r="UDI20" s="433"/>
      <c r="UDJ20" s="433"/>
      <c r="UDK20" s="433"/>
      <c r="UDL20" s="433"/>
      <c r="UDM20" s="433"/>
      <c r="UDN20" s="433"/>
      <c r="UDO20" s="433"/>
      <c r="UDP20" s="433"/>
      <c r="UDQ20" s="433"/>
      <c r="UDR20" s="433"/>
      <c r="UDS20" s="433"/>
      <c r="UDT20" s="433"/>
      <c r="UDU20" s="433"/>
      <c r="UDV20" s="433"/>
      <c r="UDW20" s="433"/>
      <c r="UDX20" s="433"/>
      <c r="UDY20" s="433"/>
      <c r="UDZ20" s="433"/>
      <c r="UEA20" s="433"/>
      <c r="UEB20" s="433"/>
      <c r="UEC20" s="433"/>
      <c r="UED20" s="433"/>
      <c r="UEE20" s="433"/>
      <c r="UEF20" s="433"/>
      <c r="UEG20" s="433"/>
      <c r="UEH20" s="433"/>
      <c r="UEI20" s="433"/>
      <c r="UEJ20" s="433"/>
      <c r="UEK20" s="433"/>
      <c r="UEL20" s="433"/>
      <c r="UEM20" s="433"/>
      <c r="UEN20" s="433"/>
      <c r="UEO20" s="433"/>
      <c r="UEP20" s="433"/>
      <c r="UEQ20" s="433"/>
      <c r="UER20" s="433"/>
      <c r="UES20" s="433"/>
      <c r="UET20" s="433"/>
      <c r="UEU20" s="433"/>
      <c r="UEV20" s="433"/>
      <c r="UEW20" s="433"/>
      <c r="UEX20" s="433"/>
      <c r="UEY20" s="433"/>
      <c r="UEZ20" s="433"/>
      <c r="UFA20" s="433"/>
      <c r="UFB20" s="433"/>
      <c r="UFC20" s="433"/>
      <c r="UFD20" s="433"/>
      <c r="UFE20" s="433"/>
      <c r="UFF20" s="433"/>
      <c r="UFG20" s="433"/>
      <c r="UFH20" s="433"/>
      <c r="UFI20" s="433"/>
      <c r="UFJ20" s="433"/>
      <c r="UFK20" s="433"/>
      <c r="UFL20" s="433"/>
      <c r="UFM20" s="433"/>
      <c r="UFN20" s="433"/>
      <c r="UFO20" s="433"/>
      <c r="UFP20" s="433"/>
      <c r="UFQ20" s="433"/>
      <c r="UFR20" s="433"/>
      <c r="UFS20" s="433"/>
      <c r="UFT20" s="433"/>
      <c r="UFU20" s="433"/>
      <c r="UFV20" s="433"/>
      <c r="UFW20" s="433"/>
      <c r="UFX20" s="433"/>
      <c r="UFY20" s="433"/>
      <c r="UFZ20" s="433"/>
      <c r="UGA20" s="433"/>
      <c r="UGB20" s="433"/>
      <c r="UGC20" s="433"/>
      <c r="UGD20" s="433"/>
      <c r="UGE20" s="433"/>
      <c r="UGF20" s="433"/>
      <c r="UGG20" s="433"/>
      <c r="UGH20" s="433"/>
      <c r="UGI20" s="433"/>
      <c r="UGJ20" s="433"/>
      <c r="UGK20" s="433"/>
      <c r="UGL20" s="433"/>
      <c r="UGM20" s="433"/>
      <c r="UGN20" s="433"/>
      <c r="UGO20" s="433"/>
      <c r="UGP20" s="433"/>
      <c r="UGQ20" s="433"/>
      <c r="UGR20" s="433"/>
      <c r="UGS20" s="433"/>
      <c r="UGT20" s="433"/>
      <c r="UGU20" s="433"/>
      <c r="UGV20" s="433"/>
      <c r="UGW20" s="433"/>
      <c r="UGX20" s="433"/>
      <c r="UGY20" s="433"/>
      <c r="UGZ20" s="433"/>
      <c r="UHA20" s="433"/>
      <c r="UHB20" s="433"/>
      <c r="UHC20" s="433"/>
      <c r="UHD20" s="433"/>
      <c r="UHE20" s="433"/>
      <c r="UHF20" s="433"/>
      <c r="UHG20" s="433"/>
      <c r="UHH20" s="433"/>
      <c r="UHI20" s="433"/>
      <c r="UHJ20" s="433"/>
      <c r="UHK20" s="433"/>
      <c r="UHL20" s="433"/>
      <c r="UHM20" s="433"/>
      <c r="UHN20" s="433"/>
      <c r="UHO20" s="433"/>
      <c r="UHP20" s="433"/>
      <c r="UHQ20" s="433"/>
      <c r="UHR20" s="433"/>
      <c r="UHS20" s="433"/>
      <c r="UHT20" s="433"/>
      <c r="UHU20" s="433"/>
      <c r="UHV20" s="433"/>
      <c r="UHW20" s="433"/>
      <c r="UHX20" s="433"/>
      <c r="UHY20" s="433"/>
      <c r="UHZ20" s="433"/>
      <c r="UIA20" s="433"/>
      <c r="UIB20" s="433"/>
      <c r="UIC20" s="433"/>
      <c r="UID20" s="433"/>
      <c r="UIE20" s="433"/>
      <c r="UIF20" s="433"/>
      <c r="UIG20" s="433"/>
      <c r="UIH20" s="433"/>
      <c r="UII20" s="433"/>
      <c r="UIJ20" s="433"/>
      <c r="UIK20" s="433"/>
      <c r="UIL20" s="433"/>
      <c r="UIM20" s="433"/>
      <c r="UIN20" s="433"/>
      <c r="UIO20" s="433"/>
      <c r="UIP20" s="433"/>
      <c r="UIQ20" s="433"/>
      <c r="UIR20" s="433"/>
      <c r="UIS20" s="433"/>
      <c r="UIT20" s="433"/>
      <c r="UIU20" s="433"/>
      <c r="UIV20" s="433"/>
      <c r="UIW20" s="433"/>
      <c r="UIX20" s="433"/>
      <c r="UIY20" s="433"/>
      <c r="UIZ20" s="433"/>
      <c r="UJA20" s="433"/>
      <c r="UJB20" s="433"/>
      <c r="UJC20" s="433"/>
      <c r="UJD20" s="433"/>
      <c r="UJE20" s="433"/>
      <c r="UJF20" s="433"/>
      <c r="UJG20" s="433"/>
      <c r="UJH20" s="433"/>
      <c r="UJI20" s="433"/>
      <c r="UJJ20" s="433"/>
      <c r="UJK20" s="433"/>
      <c r="UJL20" s="433"/>
      <c r="UJM20" s="433"/>
      <c r="UJN20" s="433"/>
      <c r="UJO20" s="433"/>
      <c r="UJP20" s="433"/>
      <c r="UJQ20" s="433"/>
      <c r="UJR20" s="433"/>
      <c r="UJS20" s="433"/>
      <c r="UJT20" s="433"/>
      <c r="UJU20" s="433"/>
      <c r="UJV20" s="433"/>
      <c r="UJW20" s="433"/>
      <c r="UJX20" s="433"/>
      <c r="UJY20" s="433"/>
      <c r="UJZ20" s="433"/>
      <c r="UKA20" s="433"/>
      <c r="UKB20" s="433"/>
      <c r="UKC20" s="433"/>
      <c r="UKD20" s="433"/>
      <c r="UKE20" s="433"/>
      <c r="UKF20" s="433"/>
      <c r="UKG20" s="433"/>
      <c r="UKH20" s="433"/>
      <c r="UKI20" s="433"/>
      <c r="UKJ20" s="433"/>
      <c r="UKK20" s="433"/>
      <c r="UKL20" s="433"/>
      <c r="UKM20" s="433"/>
      <c r="UKN20" s="433"/>
      <c r="UKO20" s="433"/>
      <c r="UKP20" s="433"/>
      <c r="UKQ20" s="433"/>
      <c r="UKR20" s="433"/>
      <c r="UKS20" s="433"/>
      <c r="UKT20" s="433"/>
      <c r="UKU20" s="433"/>
      <c r="UKV20" s="433"/>
      <c r="UKW20" s="433"/>
      <c r="UKX20" s="433"/>
      <c r="UKY20" s="433"/>
      <c r="UKZ20" s="433"/>
      <c r="ULA20" s="433"/>
      <c r="ULB20" s="433"/>
      <c r="ULC20" s="433"/>
      <c r="ULD20" s="433"/>
      <c r="ULE20" s="433"/>
      <c r="ULF20" s="433"/>
      <c r="ULG20" s="433"/>
      <c r="ULH20" s="433"/>
      <c r="ULI20" s="433"/>
      <c r="ULJ20" s="433"/>
      <c r="ULK20" s="433"/>
      <c r="ULL20" s="433"/>
      <c r="ULM20" s="433"/>
      <c r="ULN20" s="433"/>
      <c r="ULO20" s="433"/>
      <c r="ULP20" s="433"/>
      <c r="ULQ20" s="433"/>
      <c r="ULR20" s="433"/>
      <c r="ULS20" s="433"/>
      <c r="ULT20" s="433"/>
      <c r="ULU20" s="433"/>
      <c r="ULV20" s="433"/>
      <c r="ULW20" s="433"/>
      <c r="ULX20" s="433"/>
      <c r="ULY20" s="433"/>
      <c r="ULZ20" s="433"/>
      <c r="UMA20" s="433"/>
      <c r="UMB20" s="433"/>
      <c r="UMC20" s="433"/>
      <c r="UMD20" s="433"/>
      <c r="UME20" s="433"/>
      <c r="UMF20" s="433"/>
      <c r="UMG20" s="433"/>
      <c r="UMH20" s="433"/>
      <c r="UMI20" s="433"/>
      <c r="UMJ20" s="433"/>
      <c r="UMK20" s="433"/>
      <c r="UML20" s="433"/>
      <c r="UMM20" s="433"/>
      <c r="UMN20" s="433"/>
      <c r="UMO20" s="433"/>
      <c r="UMP20" s="433"/>
      <c r="UMQ20" s="433"/>
      <c r="UMR20" s="433"/>
      <c r="UMS20" s="433"/>
      <c r="UMT20" s="433"/>
      <c r="UMU20" s="433"/>
      <c r="UMV20" s="433"/>
      <c r="UMW20" s="433"/>
      <c r="UMX20" s="433"/>
      <c r="UMY20" s="433"/>
      <c r="UMZ20" s="433"/>
      <c r="UNA20" s="433"/>
      <c r="UNB20" s="433"/>
      <c r="UNC20" s="433"/>
      <c r="UND20" s="433"/>
      <c r="UNE20" s="433"/>
      <c r="UNF20" s="433"/>
      <c r="UNG20" s="433"/>
      <c r="UNH20" s="433"/>
      <c r="UNI20" s="433"/>
      <c r="UNJ20" s="433"/>
      <c r="UNK20" s="433"/>
      <c r="UNL20" s="433"/>
      <c r="UNM20" s="433"/>
      <c r="UNN20" s="433"/>
      <c r="UNO20" s="433"/>
      <c r="UNP20" s="433"/>
      <c r="UNQ20" s="433"/>
      <c r="UNR20" s="433"/>
      <c r="UNS20" s="433"/>
      <c r="UNT20" s="433"/>
      <c r="UNU20" s="433"/>
      <c r="UNV20" s="433"/>
      <c r="UNW20" s="433"/>
      <c r="UNX20" s="433"/>
      <c r="UNY20" s="433"/>
      <c r="UNZ20" s="433"/>
      <c r="UOA20" s="433"/>
      <c r="UOB20" s="433"/>
      <c r="UOC20" s="433"/>
      <c r="UOD20" s="433"/>
      <c r="UOE20" s="433"/>
      <c r="UOF20" s="433"/>
      <c r="UOG20" s="433"/>
      <c r="UOH20" s="433"/>
      <c r="UOI20" s="433"/>
      <c r="UOJ20" s="433"/>
      <c r="UOK20" s="433"/>
      <c r="UOL20" s="433"/>
      <c r="UOM20" s="433"/>
      <c r="UON20" s="433"/>
      <c r="UOO20" s="433"/>
      <c r="UOP20" s="433"/>
      <c r="UOQ20" s="433"/>
      <c r="UOR20" s="433"/>
      <c r="UOS20" s="433"/>
      <c r="UOT20" s="433"/>
      <c r="UOU20" s="433"/>
      <c r="UOV20" s="433"/>
      <c r="UOW20" s="433"/>
      <c r="UOX20" s="433"/>
      <c r="UOY20" s="433"/>
      <c r="UOZ20" s="433"/>
      <c r="UPA20" s="433"/>
      <c r="UPB20" s="433"/>
      <c r="UPC20" s="433"/>
      <c r="UPD20" s="433"/>
      <c r="UPE20" s="433"/>
      <c r="UPF20" s="433"/>
      <c r="UPG20" s="433"/>
      <c r="UPH20" s="433"/>
      <c r="UPI20" s="433"/>
      <c r="UPJ20" s="433"/>
      <c r="UPK20" s="433"/>
      <c r="UPL20" s="433"/>
      <c r="UPM20" s="433"/>
      <c r="UPN20" s="433"/>
      <c r="UPO20" s="433"/>
      <c r="UPP20" s="433"/>
      <c r="UPQ20" s="433"/>
      <c r="UPR20" s="433"/>
      <c r="UPS20" s="433"/>
      <c r="UPT20" s="433"/>
      <c r="UPU20" s="433"/>
      <c r="UPV20" s="433"/>
      <c r="UPW20" s="433"/>
      <c r="UPX20" s="433"/>
      <c r="UPY20" s="433"/>
      <c r="UPZ20" s="433"/>
      <c r="UQA20" s="433"/>
      <c r="UQB20" s="433"/>
      <c r="UQC20" s="433"/>
      <c r="UQD20" s="433"/>
      <c r="UQE20" s="433"/>
      <c r="UQF20" s="433"/>
      <c r="UQG20" s="433"/>
      <c r="UQH20" s="433"/>
      <c r="UQI20" s="433"/>
      <c r="UQJ20" s="433"/>
      <c r="UQK20" s="433"/>
      <c r="UQL20" s="433"/>
      <c r="UQM20" s="433"/>
      <c r="UQN20" s="433"/>
      <c r="UQO20" s="433"/>
      <c r="UQP20" s="433"/>
      <c r="UQQ20" s="433"/>
      <c r="UQR20" s="433"/>
      <c r="UQS20" s="433"/>
      <c r="UQT20" s="433"/>
      <c r="UQU20" s="433"/>
      <c r="UQV20" s="433"/>
      <c r="UQW20" s="433"/>
      <c r="UQX20" s="433"/>
      <c r="UQY20" s="433"/>
      <c r="UQZ20" s="433"/>
      <c r="URA20" s="433"/>
      <c r="URB20" s="433"/>
      <c r="URC20" s="433"/>
      <c r="URD20" s="433"/>
      <c r="URE20" s="433"/>
      <c r="URF20" s="433"/>
      <c r="URG20" s="433"/>
      <c r="URH20" s="433"/>
      <c r="URI20" s="433"/>
      <c r="URJ20" s="433"/>
      <c r="URK20" s="433"/>
      <c r="URL20" s="433"/>
      <c r="URM20" s="433"/>
      <c r="URN20" s="433"/>
      <c r="URO20" s="433"/>
      <c r="URP20" s="433"/>
      <c r="URQ20" s="433"/>
      <c r="URR20" s="433"/>
      <c r="URS20" s="433"/>
      <c r="URT20" s="433"/>
      <c r="URU20" s="433"/>
      <c r="URV20" s="433"/>
      <c r="URW20" s="433"/>
      <c r="URX20" s="433"/>
      <c r="URY20" s="433"/>
      <c r="URZ20" s="433"/>
      <c r="USA20" s="433"/>
      <c r="USB20" s="433"/>
      <c r="USC20" s="433"/>
      <c r="USD20" s="433"/>
      <c r="USE20" s="433"/>
      <c r="USF20" s="433"/>
      <c r="USG20" s="433"/>
      <c r="USH20" s="433"/>
      <c r="USI20" s="433"/>
      <c r="USJ20" s="433"/>
      <c r="USK20" s="433"/>
      <c r="USL20" s="433"/>
      <c r="USM20" s="433"/>
      <c r="USN20" s="433"/>
      <c r="USO20" s="433"/>
      <c r="USP20" s="433"/>
      <c r="USQ20" s="433"/>
      <c r="USR20" s="433"/>
      <c r="USS20" s="433"/>
      <c r="UST20" s="433"/>
      <c r="USU20" s="433"/>
      <c r="USV20" s="433"/>
      <c r="USW20" s="433"/>
      <c r="USX20" s="433"/>
      <c r="USY20" s="433"/>
      <c r="USZ20" s="433"/>
      <c r="UTA20" s="433"/>
      <c r="UTB20" s="433"/>
      <c r="UTC20" s="433"/>
      <c r="UTD20" s="433"/>
      <c r="UTE20" s="433"/>
      <c r="UTF20" s="433"/>
      <c r="UTG20" s="433"/>
      <c r="UTH20" s="433"/>
      <c r="UTI20" s="433"/>
      <c r="UTJ20" s="433"/>
      <c r="UTK20" s="433"/>
      <c r="UTL20" s="433"/>
      <c r="UTM20" s="433"/>
      <c r="UTN20" s="433"/>
      <c r="UTO20" s="433"/>
      <c r="UTP20" s="433"/>
      <c r="UTQ20" s="433"/>
      <c r="UTR20" s="433"/>
      <c r="UTS20" s="433"/>
      <c r="UTT20" s="433"/>
      <c r="UTU20" s="433"/>
      <c r="UTV20" s="433"/>
      <c r="UTW20" s="433"/>
      <c r="UTX20" s="433"/>
      <c r="UTY20" s="433"/>
      <c r="UTZ20" s="433"/>
      <c r="UUA20" s="433"/>
      <c r="UUB20" s="433"/>
      <c r="UUC20" s="433"/>
      <c r="UUD20" s="433"/>
      <c r="UUE20" s="433"/>
      <c r="UUF20" s="433"/>
      <c r="UUG20" s="433"/>
      <c r="UUH20" s="433"/>
      <c r="UUI20" s="433"/>
      <c r="UUJ20" s="433"/>
      <c r="UUK20" s="433"/>
      <c r="UUL20" s="433"/>
      <c r="UUM20" s="433"/>
      <c r="UUN20" s="433"/>
      <c r="UUO20" s="433"/>
      <c r="UUP20" s="433"/>
      <c r="UUQ20" s="433"/>
      <c r="UUR20" s="433"/>
      <c r="UUS20" s="433"/>
      <c r="UUT20" s="433"/>
      <c r="UUU20" s="433"/>
      <c r="UUV20" s="433"/>
      <c r="UUW20" s="433"/>
      <c r="UUX20" s="433"/>
      <c r="UUY20" s="433"/>
      <c r="UUZ20" s="433"/>
      <c r="UVA20" s="433"/>
      <c r="UVB20" s="433"/>
      <c r="UVC20" s="433"/>
      <c r="UVD20" s="433"/>
      <c r="UVE20" s="433"/>
      <c r="UVF20" s="433"/>
      <c r="UVG20" s="433"/>
      <c r="UVH20" s="433"/>
      <c r="UVI20" s="433"/>
      <c r="UVJ20" s="433"/>
      <c r="UVK20" s="433"/>
      <c r="UVL20" s="433"/>
      <c r="UVM20" s="433"/>
      <c r="UVN20" s="433"/>
      <c r="UVO20" s="433"/>
      <c r="UVP20" s="433"/>
      <c r="UVQ20" s="433"/>
      <c r="UVR20" s="433"/>
      <c r="UVS20" s="433"/>
      <c r="UVT20" s="433"/>
      <c r="UVU20" s="433"/>
      <c r="UVV20" s="433"/>
      <c r="UVW20" s="433"/>
      <c r="UVX20" s="433"/>
      <c r="UVY20" s="433"/>
      <c r="UVZ20" s="433"/>
      <c r="UWA20" s="433"/>
      <c r="UWB20" s="433"/>
      <c r="UWC20" s="433"/>
      <c r="UWD20" s="433"/>
      <c r="UWE20" s="433"/>
      <c r="UWF20" s="433"/>
      <c r="UWG20" s="433"/>
      <c r="UWH20" s="433"/>
      <c r="UWI20" s="433"/>
      <c r="UWJ20" s="433"/>
      <c r="UWK20" s="433"/>
      <c r="UWL20" s="433"/>
      <c r="UWM20" s="433"/>
      <c r="UWN20" s="433"/>
      <c r="UWO20" s="433"/>
      <c r="UWP20" s="433"/>
      <c r="UWQ20" s="433"/>
      <c r="UWR20" s="433"/>
      <c r="UWS20" s="433"/>
      <c r="UWT20" s="433"/>
      <c r="UWU20" s="433"/>
      <c r="UWV20" s="433"/>
      <c r="UWW20" s="433"/>
      <c r="UWX20" s="433"/>
      <c r="UWY20" s="433"/>
      <c r="UWZ20" s="433"/>
      <c r="UXA20" s="433"/>
      <c r="UXB20" s="433"/>
      <c r="UXC20" s="433"/>
      <c r="UXD20" s="433"/>
      <c r="UXE20" s="433"/>
      <c r="UXF20" s="433"/>
      <c r="UXG20" s="433"/>
      <c r="UXH20" s="433"/>
      <c r="UXI20" s="433"/>
      <c r="UXJ20" s="433"/>
      <c r="UXK20" s="433"/>
      <c r="UXL20" s="433"/>
      <c r="UXM20" s="433"/>
      <c r="UXN20" s="433"/>
      <c r="UXO20" s="433"/>
      <c r="UXP20" s="433"/>
      <c r="UXQ20" s="433"/>
      <c r="UXR20" s="433"/>
      <c r="UXS20" s="433"/>
      <c r="UXT20" s="433"/>
      <c r="UXU20" s="433"/>
      <c r="UXV20" s="433"/>
      <c r="UXW20" s="433"/>
      <c r="UXX20" s="433"/>
      <c r="UXY20" s="433"/>
      <c r="UXZ20" s="433"/>
      <c r="UYA20" s="433"/>
      <c r="UYB20" s="433"/>
      <c r="UYC20" s="433"/>
      <c r="UYD20" s="433"/>
      <c r="UYE20" s="433"/>
      <c r="UYF20" s="433"/>
      <c r="UYG20" s="433"/>
      <c r="UYH20" s="433"/>
      <c r="UYI20" s="433"/>
      <c r="UYJ20" s="433"/>
      <c r="UYK20" s="433"/>
      <c r="UYL20" s="433"/>
      <c r="UYM20" s="433"/>
      <c r="UYN20" s="433"/>
      <c r="UYO20" s="433"/>
      <c r="UYP20" s="433"/>
      <c r="UYQ20" s="433"/>
      <c r="UYR20" s="433"/>
      <c r="UYS20" s="433"/>
      <c r="UYT20" s="433"/>
      <c r="UYU20" s="433"/>
      <c r="UYV20" s="433"/>
      <c r="UYW20" s="433"/>
      <c r="UYX20" s="433"/>
      <c r="UYY20" s="433"/>
      <c r="UYZ20" s="433"/>
      <c r="UZA20" s="433"/>
      <c r="UZB20" s="433"/>
      <c r="UZC20" s="433"/>
      <c r="UZD20" s="433"/>
      <c r="UZE20" s="433"/>
      <c r="UZF20" s="433"/>
      <c r="UZG20" s="433"/>
      <c r="UZH20" s="433"/>
      <c r="UZI20" s="433"/>
      <c r="UZJ20" s="433"/>
      <c r="UZK20" s="433"/>
      <c r="UZL20" s="433"/>
      <c r="UZM20" s="433"/>
      <c r="UZN20" s="433"/>
      <c r="UZO20" s="433"/>
      <c r="UZP20" s="433"/>
      <c r="UZQ20" s="433"/>
      <c r="UZR20" s="433"/>
      <c r="UZS20" s="433"/>
      <c r="UZT20" s="433"/>
      <c r="UZU20" s="433"/>
      <c r="UZV20" s="433"/>
      <c r="UZW20" s="433"/>
      <c r="UZX20" s="433"/>
      <c r="UZY20" s="433"/>
      <c r="UZZ20" s="433"/>
      <c r="VAA20" s="433"/>
      <c r="VAB20" s="433"/>
      <c r="VAC20" s="433"/>
      <c r="VAD20" s="433"/>
      <c r="VAE20" s="433"/>
      <c r="VAF20" s="433"/>
      <c r="VAG20" s="433"/>
      <c r="VAH20" s="433"/>
      <c r="VAI20" s="433"/>
      <c r="VAJ20" s="433"/>
      <c r="VAK20" s="433"/>
      <c r="VAL20" s="433"/>
      <c r="VAM20" s="433"/>
      <c r="VAN20" s="433"/>
      <c r="VAO20" s="433"/>
      <c r="VAP20" s="433"/>
      <c r="VAQ20" s="433"/>
      <c r="VAR20" s="433"/>
      <c r="VAS20" s="433"/>
      <c r="VAT20" s="433"/>
      <c r="VAU20" s="433"/>
      <c r="VAV20" s="433"/>
      <c r="VAW20" s="433"/>
      <c r="VAX20" s="433"/>
      <c r="VAY20" s="433"/>
      <c r="VAZ20" s="433"/>
      <c r="VBA20" s="433"/>
      <c r="VBB20" s="433"/>
      <c r="VBC20" s="433"/>
      <c r="VBD20" s="433"/>
      <c r="VBE20" s="433"/>
      <c r="VBF20" s="433"/>
      <c r="VBG20" s="433"/>
      <c r="VBH20" s="433"/>
      <c r="VBI20" s="433"/>
      <c r="VBJ20" s="433"/>
      <c r="VBK20" s="433"/>
      <c r="VBL20" s="433"/>
      <c r="VBM20" s="433"/>
      <c r="VBN20" s="433"/>
      <c r="VBO20" s="433"/>
      <c r="VBP20" s="433"/>
      <c r="VBQ20" s="433"/>
      <c r="VBR20" s="433"/>
      <c r="VBS20" s="433"/>
      <c r="VBT20" s="433"/>
      <c r="VBU20" s="433"/>
      <c r="VBV20" s="433"/>
      <c r="VBW20" s="433"/>
      <c r="VBX20" s="433"/>
      <c r="VBY20" s="433"/>
      <c r="VBZ20" s="433"/>
      <c r="VCA20" s="433"/>
      <c r="VCB20" s="433"/>
      <c r="VCC20" s="433"/>
      <c r="VCD20" s="433"/>
      <c r="VCE20" s="433"/>
      <c r="VCF20" s="433"/>
      <c r="VCG20" s="433"/>
      <c r="VCH20" s="433"/>
      <c r="VCI20" s="433"/>
      <c r="VCJ20" s="433"/>
      <c r="VCK20" s="433"/>
      <c r="VCL20" s="433"/>
      <c r="VCM20" s="433"/>
      <c r="VCN20" s="433"/>
      <c r="VCO20" s="433"/>
      <c r="VCP20" s="433"/>
      <c r="VCQ20" s="433"/>
      <c r="VCR20" s="433"/>
      <c r="VCS20" s="433"/>
      <c r="VCT20" s="433"/>
      <c r="VCU20" s="433"/>
      <c r="VCV20" s="433"/>
      <c r="VCW20" s="433"/>
      <c r="VCX20" s="433"/>
      <c r="VCY20" s="433"/>
      <c r="VCZ20" s="433"/>
      <c r="VDA20" s="433"/>
      <c r="VDB20" s="433"/>
      <c r="VDC20" s="433"/>
      <c r="VDD20" s="433"/>
      <c r="VDE20" s="433"/>
      <c r="VDF20" s="433"/>
      <c r="VDG20" s="433"/>
      <c r="VDH20" s="433"/>
      <c r="VDI20" s="433"/>
      <c r="VDJ20" s="433"/>
      <c r="VDK20" s="433"/>
      <c r="VDL20" s="433"/>
      <c r="VDM20" s="433"/>
      <c r="VDN20" s="433"/>
      <c r="VDO20" s="433"/>
      <c r="VDP20" s="433"/>
      <c r="VDQ20" s="433"/>
      <c r="VDR20" s="433"/>
      <c r="VDS20" s="433"/>
      <c r="VDT20" s="433"/>
      <c r="VDU20" s="433"/>
      <c r="VDV20" s="433"/>
      <c r="VDW20" s="433"/>
      <c r="VDX20" s="433"/>
      <c r="VDY20" s="433"/>
      <c r="VDZ20" s="433"/>
      <c r="VEA20" s="433"/>
      <c r="VEB20" s="433"/>
      <c r="VEC20" s="433"/>
      <c r="VED20" s="433"/>
      <c r="VEE20" s="433"/>
      <c r="VEF20" s="433"/>
      <c r="VEG20" s="433"/>
      <c r="VEH20" s="433"/>
      <c r="VEI20" s="433"/>
      <c r="VEJ20" s="433"/>
      <c r="VEK20" s="433"/>
      <c r="VEL20" s="433"/>
      <c r="VEM20" s="433"/>
      <c r="VEN20" s="433"/>
      <c r="VEO20" s="433"/>
      <c r="VEP20" s="433"/>
      <c r="VEQ20" s="433"/>
      <c r="VER20" s="433"/>
      <c r="VES20" s="433"/>
      <c r="VET20" s="433"/>
      <c r="VEU20" s="433"/>
      <c r="VEV20" s="433"/>
      <c r="VEW20" s="433"/>
      <c r="VEX20" s="433"/>
      <c r="VEY20" s="433"/>
      <c r="VEZ20" s="433"/>
      <c r="VFA20" s="433"/>
      <c r="VFB20" s="433"/>
      <c r="VFC20" s="433"/>
      <c r="VFD20" s="433"/>
      <c r="VFE20" s="433"/>
      <c r="VFF20" s="433"/>
      <c r="VFG20" s="433"/>
      <c r="VFH20" s="433"/>
      <c r="VFI20" s="433"/>
      <c r="VFJ20" s="433"/>
      <c r="VFK20" s="433"/>
      <c r="VFL20" s="433"/>
      <c r="VFM20" s="433"/>
      <c r="VFN20" s="433"/>
      <c r="VFO20" s="433"/>
      <c r="VFP20" s="433"/>
      <c r="VFQ20" s="433"/>
      <c r="VFR20" s="433"/>
      <c r="VFS20" s="433"/>
      <c r="VFT20" s="433"/>
      <c r="VFU20" s="433"/>
      <c r="VFV20" s="433"/>
      <c r="VFW20" s="433"/>
      <c r="VFX20" s="433"/>
      <c r="VFY20" s="433"/>
      <c r="VFZ20" s="433"/>
      <c r="VGA20" s="433"/>
      <c r="VGB20" s="433"/>
      <c r="VGC20" s="433"/>
      <c r="VGD20" s="433"/>
      <c r="VGE20" s="433"/>
      <c r="VGF20" s="433"/>
      <c r="VGG20" s="433"/>
      <c r="VGH20" s="433"/>
      <c r="VGI20" s="433"/>
      <c r="VGJ20" s="433"/>
      <c r="VGK20" s="433"/>
      <c r="VGL20" s="433"/>
      <c r="VGM20" s="433"/>
      <c r="VGN20" s="433"/>
      <c r="VGO20" s="433"/>
      <c r="VGP20" s="433"/>
      <c r="VGQ20" s="433"/>
      <c r="VGR20" s="433"/>
      <c r="VGS20" s="433"/>
      <c r="VGT20" s="433"/>
      <c r="VGU20" s="433"/>
      <c r="VGV20" s="433"/>
      <c r="VGW20" s="433"/>
      <c r="VGX20" s="433"/>
      <c r="VGY20" s="433"/>
      <c r="VGZ20" s="433"/>
      <c r="VHA20" s="433"/>
      <c r="VHB20" s="433"/>
      <c r="VHC20" s="433"/>
      <c r="VHD20" s="433"/>
      <c r="VHE20" s="433"/>
      <c r="VHF20" s="433"/>
      <c r="VHG20" s="433"/>
      <c r="VHH20" s="433"/>
      <c r="VHI20" s="433"/>
      <c r="VHJ20" s="433"/>
      <c r="VHK20" s="433"/>
      <c r="VHL20" s="433"/>
      <c r="VHM20" s="433"/>
      <c r="VHN20" s="433"/>
      <c r="VHO20" s="433"/>
      <c r="VHP20" s="433"/>
      <c r="VHQ20" s="433"/>
      <c r="VHR20" s="433"/>
      <c r="VHS20" s="433"/>
      <c r="VHT20" s="433"/>
      <c r="VHU20" s="433"/>
      <c r="VHV20" s="433"/>
      <c r="VHW20" s="433"/>
      <c r="VHX20" s="433"/>
      <c r="VHY20" s="433"/>
      <c r="VHZ20" s="433"/>
      <c r="VIA20" s="433"/>
      <c r="VIB20" s="433"/>
      <c r="VIC20" s="433"/>
      <c r="VID20" s="433"/>
      <c r="VIE20" s="433"/>
      <c r="VIF20" s="433"/>
      <c r="VIG20" s="433"/>
      <c r="VIH20" s="433"/>
      <c r="VII20" s="433"/>
      <c r="VIJ20" s="433"/>
      <c r="VIK20" s="433"/>
      <c r="VIL20" s="433"/>
      <c r="VIM20" s="433"/>
      <c r="VIN20" s="433"/>
      <c r="VIO20" s="433"/>
      <c r="VIP20" s="433"/>
      <c r="VIQ20" s="433"/>
      <c r="VIR20" s="433"/>
      <c r="VIS20" s="433"/>
      <c r="VIT20" s="433"/>
      <c r="VIU20" s="433"/>
      <c r="VIV20" s="433"/>
      <c r="VIW20" s="433"/>
      <c r="VIX20" s="433"/>
      <c r="VIY20" s="433"/>
      <c r="VIZ20" s="433"/>
      <c r="VJA20" s="433"/>
      <c r="VJB20" s="433"/>
      <c r="VJC20" s="433"/>
      <c r="VJD20" s="433"/>
      <c r="VJE20" s="433"/>
      <c r="VJF20" s="433"/>
      <c r="VJG20" s="433"/>
      <c r="VJH20" s="433"/>
      <c r="VJI20" s="433"/>
      <c r="VJJ20" s="433"/>
      <c r="VJK20" s="433"/>
      <c r="VJL20" s="433"/>
      <c r="VJM20" s="433"/>
      <c r="VJN20" s="433"/>
      <c r="VJO20" s="433"/>
      <c r="VJP20" s="433"/>
      <c r="VJQ20" s="433"/>
      <c r="VJR20" s="433"/>
      <c r="VJS20" s="433"/>
      <c r="VJT20" s="433"/>
      <c r="VJU20" s="433"/>
      <c r="VJV20" s="433"/>
      <c r="VJW20" s="433"/>
      <c r="VJX20" s="433"/>
      <c r="VJY20" s="433"/>
      <c r="VJZ20" s="433"/>
      <c r="VKA20" s="433"/>
      <c r="VKB20" s="433"/>
      <c r="VKC20" s="433"/>
      <c r="VKD20" s="433"/>
      <c r="VKE20" s="433"/>
      <c r="VKF20" s="433"/>
      <c r="VKG20" s="433"/>
      <c r="VKH20" s="433"/>
      <c r="VKI20" s="433"/>
      <c r="VKJ20" s="433"/>
      <c r="VKK20" s="433"/>
      <c r="VKL20" s="433"/>
      <c r="VKM20" s="433"/>
      <c r="VKN20" s="433"/>
      <c r="VKO20" s="433"/>
      <c r="VKP20" s="433"/>
      <c r="VKQ20" s="433"/>
      <c r="VKR20" s="433"/>
      <c r="VKS20" s="433"/>
      <c r="VKT20" s="433"/>
      <c r="VKU20" s="433"/>
      <c r="VKV20" s="433"/>
      <c r="VKW20" s="433"/>
      <c r="VKX20" s="433"/>
      <c r="VKY20" s="433"/>
      <c r="VKZ20" s="433"/>
      <c r="VLA20" s="433"/>
      <c r="VLB20" s="433"/>
      <c r="VLC20" s="433"/>
      <c r="VLD20" s="433"/>
      <c r="VLE20" s="433"/>
      <c r="VLF20" s="433"/>
      <c r="VLG20" s="433"/>
      <c r="VLH20" s="433"/>
      <c r="VLI20" s="433"/>
      <c r="VLJ20" s="433"/>
      <c r="VLK20" s="433"/>
      <c r="VLL20" s="433"/>
      <c r="VLM20" s="433"/>
      <c r="VLN20" s="433"/>
      <c r="VLO20" s="433"/>
      <c r="VLP20" s="433"/>
      <c r="VLQ20" s="433"/>
      <c r="VLR20" s="433"/>
      <c r="VLS20" s="433"/>
      <c r="VLT20" s="433"/>
      <c r="VLU20" s="433"/>
      <c r="VLV20" s="433"/>
      <c r="VLW20" s="433"/>
      <c r="VLX20" s="433"/>
      <c r="VLY20" s="433"/>
      <c r="VLZ20" s="433"/>
      <c r="VMA20" s="433"/>
      <c r="VMB20" s="433"/>
      <c r="VMC20" s="433"/>
      <c r="VMD20" s="433"/>
      <c r="VME20" s="433"/>
      <c r="VMF20" s="433"/>
      <c r="VMG20" s="433"/>
      <c r="VMH20" s="433"/>
      <c r="VMI20" s="433"/>
      <c r="VMJ20" s="433"/>
      <c r="VMK20" s="433"/>
      <c r="VML20" s="433"/>
      <c r="VMM20" s="433"/>
      <c r="VMN20" s="433"/>
      <c r="VMO20" s="433"/>
      <c r="VMP20" s="433"/>
      <c r="VMQ20" s="433"/>
      <c r="VMR20" s="433"/>
      <c r="VMS20" s="433"/>
      <c r="VMT20" s="433"/>
      <c r="VMU20" s="433"/>
      <c r="VMV20" s="433"/>
      <c r="VMW20" s="433"/>
      <c r="VMX20" s="433"/>
      <c r="VMY20" s="433"/>
      <c r="VMZ20" s="433"/>
      <c r="VNA20" s="433"/>
      <c r="VNB20" s="433"/>
      <c r="VNC20" s="433"/>
      <c r="VND20" s="433"/>
      <c r="VNE20" s="433"/>
      <c r="VNF20" s="433"/>
      <c r="VNG20" s="433"/>
      <c r="VNH20" s="433"/>
      <c r="VNI20" s="433"/>
      <c r="VNJ20" s="433"/>
      <c r="VNK20" s="433"/>
      <c r="VNL20" s="433"/>
      <c r="VNM20" s="433"/>
      <c r="VNN20" s="433"/>
      <c r="VNO20" s="433"/>
      <c r="VNP20" s="433"/>
      <c r="VNQ20" s="433"/>
      <c r="VNR20" s="433"/>
      <c r="VNS20" s="433"/>
      <c r="VNT20" s="433"/>
      <c r="VNU20" s="433"/>
      <c r="VNV20" s="433"/>
      <c r="VNW20" s="433"/>
      <c r="VNX20" s="433"/>
      <c r="VNY20" s="433"/>
      <c r="VNZ20" s="433"/>
      <c r="VOA20" s="433"/>
      <c r="VOB20" s="433"/>
      <c r="VOC20" s="433"/>
      <c r="VOD20" s="433"/>
      <c r="VOE20" s="433"/>
      <c r="VOF20" s="433"/>
      <c r="VOG20" s="433"/>
      <c r="VOH20" s="433"/>
      <c r="VOI20" s="433"/>
      <c r="VOJ20" s="433"/>
      <c r="VOK20" s="433"/>
      <c r="VOL20" s="433"/>
      <c r="VOM20" s="433"/>
      <c r="VON20" s="433"/>
      <c r="VOO20" s="433"/>
      <c r="VOP20" s="433"/>
      <c r="VOQ20" s="433"/>
      <c r="VOR20" s="433"/>
      <c r="VOS20" s="433"/>
      <c r="VOT20" s="433"/>
      <c r="VOU20" s="433"/>
      <c r="VOV20" s="433"/>
      <c r="VOW20" s="433"/>
      <c r="VOX20" s="433"/>
      <c r="VOY20" s="433"/>
      <c r="VOZ20" s="433"/>
      <c r="VPA20" s="433"/>
      <c r="VPB20" s="433"/>
      <c r="VPC20" s="433"/>
      <c r="VPD20" s="433"/>
      <c r="VPE20" s="433"/>
      <c r="VPF20" s="433"/>
      <c r="VPG20" s="433"/>
      <c r="VPH20" s="433"/>
      <c r="VPI20" s="433"/>
      <c r="VPJ20" s="433"/>
      <c r="VPK20" s="433"/>
      <c r="VPL20" s="433"/>
      <c r="VPM20" s="433"/>
      <c r="VPN20" s="433"/>
      <c r="VPO20" s="433"/>
      <c r="VPP20" s="433"/>
      <c r="VPQ20" s="433"/>
      <c r="VPR20" s="433"/>
      <c r="VPS20" s="433"/>
      <c r="VPT20" s="433"/>
      <c r="VPU20" s="433"/>
      <c r="VPV20" s="433"/>
      <c r="VPW20" s="433"/>
      <c r="VPX20" s="433"/>
      <c r="VPY20" s="433"/>
      <c r="VPZ20" s="433"/>
      <c r="VQA20" s="433"/>
      <c r="VQB20" s="433"/>
      <c r="VQC20" s="433"/>
      <c r="VQD20" s="433"/>
      <c r="VQE20" s="433"/>
      <c r="VQF20" s="433"/>
      <c r="VQG20" s="433"/>
      <c r="VQH20" s="433"/>
      <c r="VQI20" s="433"/>
      <c r="VQJ20" s="433"/>
      <c r="VQK20" s="433"/>
      <c r="VQL20" s="433"/>
      <c r="VQM20" s="433"/>
      <c r="VQN20" s="433"/>
      <c r="VQO20" s="433"/>
      <c r="VQP20" s="433"/>
      <c r="VQQ20" s="433"/>
      <c r="VQR20" s="433"/>
      <c r="VQS20" s="433"/>
      <c r="VQT20" s="433"/>
      <c r="VQU20" s="433"/>
      <c r="VQV20" s="433"/>
      <c r="VQW20" s="433"/>
      <c r="VQX20" s="433"/>
      <c r="VQY20" s="433"/>
      <c r="VQZ20" s="433"/>
      <c r="VRA20" s="433"/>
      <c r="VRB20" s="433"/>
      <c r="VRC20" s="433"/>
      <c r="VRD20" s="433"/>
      <c r="VRE20" s="433"/>
      <c r="VRF20" s="433"/>
      <c r="VRG20" s="433"/>
      <c r="VRH20" s="433"/>
      <c r="VRI20" s="433"/>
      <c r="VRJ20" s="433"/>
      <c r="VRK20" s="433"/>
      <c r="VRL20" s="433"/>
      <c r="VRM20" s="433"/>
      <c r="VRN20" s="433"/>
      <c r="VRO20" s="433"/>
      <c r="VRP20" s="433"/>
      <c r="VRQ20" s="433"/>
      <c r="VRR20" s="433"/>
      <c r="VRS20" s="433"/>
      <c r="VRT20" s="433"/>
      <c r="VRU20" s="433"/>
      <c r="VRV20" s="433"/>
      <c r="VRW20" s="433"/>
      <c r="VRX20" s="433"/>
      <c r="VRY20" s="433"/>
      <c r="VRZ20" s="433"/>
      <c r="VSA20" s="433"/>
      <c r="VSB20" s="433"/>
      <c r="VSC20" s="433"/>
      <c r="VSD20" s="433"/>
      <c r="VSE20" s="433"/>
      <c r="VSF20" s="433"/>
      <c r="VSG20" s="433"/>
      <c r="VSH20" s="433"/>
      <c r="VSI20" s="433"/>
      <c r="VSJ20" s="433"/>
      <c r="VSK20" s="433"/>
      <c r="VSL20" s="433"/>
      <c r="VSM20" s="433"/>
      <c r="VSN20" s="433"/>
      <c r="VSO20" s="433"/>
      <c r="VSP20" s="433"/>
      <c r="VSQ20" s="433"/>
      <c r="VSR20" s="433"/>
      <c r="VSS20" s="433"/>
      <c r="VST20" s="433"/>
      <c r="VSU20" s="433"/>
      <c r="VSV20" s="433"/>
      <c r="VSW20" s="433"/>
      <c r="VSX20" s="433"/>
      <c r="VSY20" s="433"/>
      <c r="VSZ20" s="433"/>
      <c r="VTA20" s="433"/>
      <c r="VTB20" s="433"/>
      <c r="VTC20" s="433"/>
      <c r="VTD20" s="433"/>
      <c r="VTE20" s="433"/>
      <c r="VTF20" s="433"/>
      <c r="VTG20" s="433"/>
      <c r="VTH20" s="433"/>
      <c r="VTI20" s="433"/>
      <c r="VTJ20" s="433"/>
      <c r="VTK20" s="433"/>
      <c r="VTL20" s="433"/>
      <c r="VTM20" s="433"/>
      <c r="VTN20" s="433"/>
      <c r="VTO20" s="433"/>
      <c r="VTP20" s="433"/>
      <c r="VTQ20" s="433"/>
      <c r="VTR20" s="433"/>
      <c r="VTS20" s="433"/>
      <c r="VTT20" s="433"/>
      <c r="VTU20" s="433"/>
      <c r="VTV20" s="433"/>
      <c r="VTW20" s="433"/>
      <c r="VTX20" s="433"/>
      <c r="VTY20" s="433"/>
      <c r="VTZ20" s="433"/>
      <c r="VUA20" s="433"/>
      <c r="VUB20" s="433"/>
      <c r="VUC20" s="433"/>
      <c r="VUD20" s="433"/>
      <c r="VUE20" s="433"/>
      <c r="VUF20" s="433"/>
      <c r="VUG20" s="433"/>
      <c r="VUH20" s="433"/>
      <c r="VUI20" s="433"/>
      <c r="VUJ20" s="433"/>
      <c r="VUK20" s="433"/>
      <c r="VUL20" s="433"/>
      <c r="VUM20" s="433"/>
      <c r="VUN20" s="433"/>
      <c r="VUO20" s="433"/>
      <c r="VUP20" s="433"/>
      <c r="VUQ20" s="433"/>
      <c r="VUR20" s="433"/>
      <c r="VUS20" s="433"/>
      <c r="VUT20" s="433"/>
      <c r="VUU20" s="433"/>
      <c r="VUV20" s="433"/>
      <c r="VUW20" s="433"/>
      <c r="VUX20" s="433"/>
      <c r="VUY20" s="433"/>
      <c r="VUZ20" s="433"/>
      <c r="VVA20" s="433"/>
      <c r="VVB20" s="433"/>
      <c r="VVC20" s="433"/>
      <c r="VVD20" s="433"/>
      <c r="VVE20" s="433"/>
      <c r="VVF20" s="433"/>
      <c r="VVG20" s="433"/>
      <c r="VVH20" s="433"/>
      <c r="VVI20" s="433"/>
      <c r="VVJ20" s="433"/>
      <c r="VVK20" s="433"/>
      <c r="VVL20" s="433"/>
      <c r="VVM20" s="433"/>
      <c r="VVN20" s="433"/>
      <c r="VVO20" s="433"/>
      <c r="VVP20" s="433"/>
      <c r="VVQ20" s="433"/>
      <c r="VVR20" s="433"/>
      <c r="VVS20" s="433"/>
      <c r="VVT20" s="433"/>
      <c r="VVU20" s="433"/>
      <c r="VVV20" s="433"/>
      <c r="VVW20" s="433"/>
      <c r="VVX20" s="433"/>
      <c r="VVY20" s="433"/>
      <c r="VVZ20" s="433"/>
      <c r="VWA20" s="433"/>
      <c r="VWB20" s="433"/>
      <c r="VWC20" s="433"/>
      <c r="VWD20" s="433"/>
      <c r="VWE20" s="433"/>
      <c r="VWF20" s="433"/>
      <c r="VWG20" s="433"/>
      <c r="VWH20" s="433"/>
      <c r="VWI20" s="433"/>
      <c r="VWJ20" s="433"/>
      <c r="VWK20" s="433"/>
      <c r="VWL20" s="433"/>
      <c r="VWM20" s="433"/>
      <c r="VWN20" s="433"/>
      <c r="VWO20" s="433"/>
      <c r="VWP20" s="433"/>
      <c r="VWQ20" s="433"/>
      <c r="VWR20" s="433"/>
      <c r="VWS20" s="433"/>
      <c r="VWT20" s="433"/>
      <c r="VWU20" s="433"/>
      <c r="VWV20" s="433"/>
      <c r="VWW20" s="433"/>
      <c r="VWX20" s="433"/>
      <c r="VWY20" s="433"/>
      <c r="VWZ20" s="433"/>
      <c r="VXA20" s="433"/>
      <c r="VXB20" s="433"/>
      <c r="VXC20" s="433"/>
      <c r="VXD20" s="433"/>
      <c r="VXE20" s="433"/>
      <c r="VXF20" s="433"/>
      <c r="VXG20" s="433"/>
      <c r="VXH20" s="433"/>
      <c r="VXI20" s="433"/>
      <c r="VXJ20" s="433"/>
      <c r="VXK20" s="433"/>
      <c r="VXL20" s="433"/>
      <c r="VXM20" s="433"/>
      <c r="VXN20" s="433"/>
      <c r="VXO20" s="433"/>
      <c r="VXP20" s="433"/>
      <c r="VXQ20" s="433"/>
      <c r="VXR20" s="433"/>
      <c r="VXS20" s="433"/>
      <c r="VXT20" s="433"/>
      <c r="VXU20" s="433"/>
      <c r="VXV20" s="433"/>
      <c r="VXW20" s="433"/>
      <c r="VXX20" s="433"/>
      <c r="VXY20" s="433"/>
      <c r="VXZ20" s="433"/>
      <c r="VYA20" s="433"/>
      <c r="VYB20" s="433"/>
      <c r="VYC20" s="433"/>
      <c r="VYD20" s="433"/>
      <c r="VYE20" s="433"/>
      <c r="VYF20" s="433"/>
      <c r="VYG20" s="433"/>
      <c r="VYH20" s="433"/>
      <c r="VYI20" s="433"/>
      <c r="VYJ20" s="433"/>
      <c r="VYK20" s="433"/>
      <c r="VYL20" s="433"/>
      <c r="VYM20" s="433"/>
      <c r="VYN20" s="433"/>
      <c r="VYO20" s="433"/>
      <c r="VYP20" s="433"/>
      <c r="VYQ20" s="433"/>
      <c r="VYR20" s="433"/>
      <c r="VYS20" s="433"/>
      <c r="VYT20" s="433"/>
      <c r="VYU20" s="433"/>
      <c r="VYV20" s="433"/>
      <c r="VYW20" s="433"/>
      <c r="VYX20" s="433"/>
      <c r="VYY20" s="433"/>
      <c r="VYZ20" s="433"/>
      <c r="VZA20" s="433"/>
      <c r="VZB20" s="433"/>
      <c r="VZC20" s="433"/>
      <c r="VZD20" s="433"/>
      <c r="VZE20" s="433"/>
      <c r="VZF20" s="433"/>
      <c r="VZG20" s="433"/>
      <c r="VZH20" s="433"/>
      <c r="VZI20" s="433"/>
      <c r="VZJ20" s="433"/>
      <c r="VZK20" s="433"/>
      <c r="VZL20" s="433"/>
      <c r="VZM20" s="433"/>
      <c r="VZN20" s="433"/>
      <c r="VZO20" s="433"/>
      <c r="VZP20" s="433"/>
      <c r="VZQ20" s="433"/>
      <c r="VZR20" s="433"/>
      <c r="VZS20" s="433"/>
      <c r="VZT20" s="433"/>
      <c r="VZU20" s="433"/>
      <c r="VZV20" s="433"/>
      <c r="VZW20" s="433"/>
      <c r="VZX20" s="433"/>
      <c r="VZY20" s="433"/>
      <c r="VZZ20" s="433"/>
      <c r="WAA20" s="433"/>
      <c r="WAB20" s="433"/>
      <c r="WAC20" s="433"/>
      <c r="WAD20" s="433"/>
      <c r="WAE20" s="433"/>
      <c r="WAF20" s="433"/>
      <c r="WAG20" s="433"/>
      <c r="WAH20" s="433"/>
      <c r="WAI20" s="433"/>
      <c r="WAJ20" s="433"/>
      <c r="WAK20" s="433"/>
      <c r="WAL20" s="433"/>
      <c r="WAM20" s="433"/>
      <c r="WAN20" s="433"/>
      <c r="WAO20" s="433"/>
      <c r="WAP20" s="433"/>
      <c r="WAQ20" s="433"/>
      <c r="WAR20" s="433"/>
      <c r="WAS20" s="433"/>
      <c r="WAT20" s="433"/>
      <c r="WAU20" s="433"/>
      <c r="WAV20" s="433"/>
      <c r="WAW20" s="433"/>
      <c r="WAX20" s="433"/>
      <c r="WAY20" s="433"/>
      <c r="WAZ20" s="433"/>
      <c r="WBA20" s="433"/>
      <c r="WBB20" s="433"/>
      <c r="WBC20" s="433"/>
      <c r="WBD20" s="433"/>
      <c r="WBE20" s="433"/>
      <c r="WBF20" s="433"/>
      <c r="WBG20" s="433"/>
      <c r="WBH20" s="433"/>
      <c r="WBI20" s="433"/>
      <c r="WBJ20" s="433"/>
      <c r="WBK20" s="433"/>
      <c r="WBL20" s="433"/>
      <c r="WBM20" s="433"/>
      <c r="WBN20" s="433"/>
      <c r="WBO20" s="433"/>
      <c r="WBP20" s="433"/>
      <c r="WBQ20" s="433"/>
      <c r="WBR20" s="433"/>
      <c r="WBS20" s="433"/>
      <c r="WBT20" s="433"/>
      <c r="WBU20" s="433"/>
      <c r="WBV20" s="433"/>
      <c r="WBW20" s="433"/>
      <c r="WBX20" s="433"/>
      <c r="WBY20" s="433"/>
      <c r="WBZ20" s="433"/>
      <c r="WCA20" s="433"/>
      <c r="WCB20" s="433"/>
      <c r="WCC20" s="433"/>
      <c r="WCD20" s="433"/>
      <c r="WCE20" s="433"/>
      <c r="WCF20" s="433"/>
      <c r="WCG20" s="433"/>
      <c r="WCH20" s="433"/>
      <c r="WCI20" s="433"/>
      <c r="WCJ20" s="433"/>
      <c r="WCK20" s="433"/>
      <c r="WCL20" s="433"/>
      <c r="WCM20" s="433"/>
      <c r="WCN20" s="433"/>
      <c r="WCO20" s="433"/>
      <c r="WCP20" s="433"/>
      <c r="WCQ20" s="433"/>
      <c r="WCR20" s="433"/>
      <c r="WCS20" s="433"/>
      <c r="WCT20" s="433"/>
      <c r="WCU20" s="433"/>
      <c r="WCV20" s="433"/>
      <c r="WCW20" s="433"/>
      <c r="WCX20" s="433"/>
      <c r="WCY20" s="433"/>
      <c r="WCZ20" s="433"/>
      <c r="WDA20" s="433"/>
      <c r="WDB20" s="433"/>
      <c r="WDC20" s="433"/>
      <c r="WDD20" s="433"/>
      <c r="WDE20" s="433"/>
      <c r="WDF20" s="433"/>
      <c r="WDG20" s="433"/>
      <c r="WDH20" s="433"/>
      <c r="WDI20" s="433"/>
      <c r="WDJ20" s="433"/>
      <c r="WDK20" s="433"/>
      <c r="WDL20" s="433"/>
      <c r="WDM20" s="433"/>
      <c r="WDN20" s="433"/>
      <c r="WDO20" s="433"/>
      <c r="WDP20" s="433"/>
      <c r="WDQ20" s="433"/>
      <c r="WDR20" s="433"/>
      <c r="WDS20" s="433"/>
      <c r="WDT20" s="433"/>
      <c r="WDU20" s="433"/>
      <c r="WDV20" s="433"/>
      <c r="WDW20" s="433"/>
      <c r="WDX20" s="433"/>
      <c r="WDY20" s="433"/>
      <c r="WDZ20" s="433"/>
      <c r="WEA20" s="433"/>
      <c r="WEB20" s="433"/>
      <c r="WEC20" s="433"/>
      <c r="WED20" s="433"/>
      <c r="WEE20" s="433"/>
      <c r="WEF20" s="433"/>
      <c r="WEG20" s="433"/>
      <c r="WEH20" s="433"/>
      <c r="WEI20" s="433"/>
      <c r="WEJ20" s="433"/>
      <c r="WEK20" s="433"/>
      <c r="WEL20" s="433"/>
      <c r="WEM20" s="433"/>
      <c r="WEN20" s="433"/>
      <c r="WEO20" s="433"/>
      <c r="WEP20" s="433"/>
      <c r="WEQ20" s="433"/>
      <c r="WER20" s="433"/>
      <c r="WES20" s="433"/>
      <c r="WET20" s="433"/>
      <c r="WEU20" s="433"/>
      <c r="WEV20" s="433"/>
      <c r="WEW20" s="433"/>
      <c r="WEX20" s="433"/>
      <c r="WEY20" s="433"/>
      <c r="WEZ20" s="433"/>
      <c r="WFA20" s="433"/>
      <c r="WFB20" s="433"/>
      <c r="WFC20" s="433"/>
      <c r="WFD20" s="433"/>
      <c r="WFE20" s="433"/>
      <c r="WFF20" s="433"/>
      <c r="WFG20" s="433"/>
      <c r="WFH20" s="433"/>
      <c r="WFI20" s="433"/>
      <c r="WFJ20" s="433"/>
      <c r="WFK20" s="433"/>
      <c r="WFL20" s="433"/>
      <c r="WFM20" s="433"/>
      <c r="WFN20" s="433"/>
      <c r="WFO20" s="433"/>
      <c r="WFP20" s="433"/>
      <c r="WFQ20" s="433"/>
      <c r="WFR20" s="433"/>
      <c r="WFS20" s="433"/>
      <c r="WFT20" s="433"/>
      <c r="WFU20" s="433"/>
      <c r="WFV20" s="433"/>
      <c r="WFW20" s="433"/>
      <c r="WFX20" s="433"/>
      <c r="WFY20" s="433"/>
      <c r="WFZ20" s="433"/>
      <c r="WGA20" s="433"/>
      <c r="WGB20" s="433"/>
      <c r="WGC20" s="433"/>
      <c r="WGD20" s="433"/>
      <c r="WGE20" s="433"/>
      <c r="WGF20" s="433"/>
      <c r="WGG20" s="433"/>
      <c r="WGH20" s="433"/>
      <c r="WGI20" s="433"/>
      <c r="WGJ20" s="433"/>
      <c r="WGK20" s="433"/>
      <c r="WGL20" s="433"/>
      <c r="WGM20" s="433"/>
      <c r="WGN20" s="433"/>
      <c r="WGO20" s="433"/>
      <c r="WGP20" s="433"/>
      <c r="WGQ20" s="433"/>
      <c r="WGR20" s="433"/>
      <c r="WGS20" s="433"/>
      <c r="WGT20" s="433"/>
      <c r="WGU20" s="433"/>
      <c r="WGV20" s="433"/>
      <c r="WGW20" s="433"/>
      <c r="WGX20" s="433"/>
      <c r="WGY20" s="433"/>
      <c r="WGZ20" s="433"/>
      <c r="WHA20" s="433"/>
      <c r="WHB20" s="433"/>
      <c r="WHC20" s="433"/>
      <c r="WHD20" s="433"/>
      <c r="WHE20" s="433"/>
      <c r="WHF20" s="433"/>
      <c r="WHG20" s="433"/>
      <c r="WHH20" s="433"/>
      <c r="WHI20" s="433"/>
      <c r="WHJ20" s="433"/>
      <c r="WHK20" s="433"/>
      <c r="WHL20" s="433"/>
      <c r="WHM20" s="433"/>
      <c r="WHN20" s="433"/>
      <c r="WHO20" s="433"/>
      <c r="WHP20" s="433"/>
      <c r="WHQ20" s="433"/>
      <c r="WHR20" s="433"/>
      <c r="WHS20" s="433"/>
      <c r="WHT20" s="433"/>
      <c r="WHU20" s="433"/>
      <c r="WHV20" s="433"/>
      <c r="WHW20" s="433"/>
      <c r="WHX20" s="433"/>
      <c r="WHY20" s="433"/>
      <c r="WHZ20" s="433"/>
      <c r="WIA20" s="433"/>
      <c r="WIB20" s="433"/>
      <c r="WIC20" s="433"/>
      <c r="WID20" s="433"/>
      <c r="WIE20" s="433"/>
      <c r="WIF20" s="433"/>
      <c r="WIG20" s="433"/>
      <c r="WIH20" s="433"/>
      <c r="WII20" s="433"/>
      <c r="WIJ20" s="433"/>
      <c r="WIK20" s="433"/>
      <c r="WIL20" s="433"/>
      <c r="WIM20" s="433"/>
      <c r="WIN20" s="433"/>
      <c r="WIO20" s="433"/>
      <c r="WIP20" s="433"/>
      <c r="WIQ20" s="433"/>
      <c r="WIR20" s="433"/>
      <c r="WIS20" s="433"/>
      <c r="WIT20" s="433"/>
      <c r="WIU20" s="433"/>
      <c r="WIV20" s="433"/>
      <c r="WIW20" s="433"/>
      <c r="WIX20" s="433"/>
      <c r="WIY20" s="433"/>
      <c r="WIZ20" s="433"/>
      <c r="WJA20" s="433"/>
      <c r="WJB20" s="433"/>
      <c r="WJC20" s="433"/>
      <c r="WJD20" s="433"/>
      <c r="WJE20" s="433"/>
      <c r="WJF20" s="433"/>
      <c r="WJG20" s="433"/>
      <c r="WJH20" s="433"/>
      <c r="WJI20" s="433"/>
      <c r="WJJ20" s="433"/>
      <c r="WJK20" s="433"/>
      <c r="WJL20" s="433"/>
      <c r="WJM20" s="433"/>
      <c r="WJN20" s="433"/>
      <c r="WJO20" s="433"/>
      <c r="WJP20" s="433"/>
      <c r="WJQ20" s="433"/>
      <c r="WJR20" s="433"/>
      <c r="WJS20" s="433"/>
      <c r="WJT20" s="433"/>
      <c r="WJU20" s="433"/>
      <c r="WJV20" s="433"/>
      <c r="WJW20" s="433"/>
      <c r="WJX20" s="433"/>
      <c r="WJY20" s="433"/>
      <c r="WJZ20" s="433"/>
      <c r="WKA20" s="433"/>
      <c r="WKB20" s="433"/>
      <c r="WKC20" s="433"/>
      <c r="WKD20" s="433"/>
      <c r="WKE20" s="433"/>
      <c r="WKF20" s="433"/>
      <c r="WKG20" s="433"/>
      <c r="WKH20" s="433"/>
      <c r="WKI20" s="433"/>
      <c r="WKJ20" s="433"/>
      <c r="WKK20" s="433"/>
      <c r="WKL20" s="433"/>
      <c r="WKM20" s="433"/>
      <c r="WKN20" s="433"/>
      <c r="WKO20" s="433"/>
      <c r="WKP20" s="433"/>
      <c r="WKQ20" s="433"/>
      <c r="WKR20" s="433"/>
      <c r="WKS20" s="433"/>
      <c r="WKT20" s="433"/>
      <c r="WKU20" s="433"/>
      <c r="WKV20" s="433"/>
      <c r="WKW20" s="433"/>
      <c r="WKX20" s="433"/>
      <c r="WKY20" s="433"/>
      <c r="WKZ20" s="433"/>
      <c r="WLA20" s="433"/>
      <c r="WLB20" s="433"/>
      <c r="WLC20" s="433"/>
      <c r="WLD20" s="433"/>
      <c r="WLE20" s="433"/>
      <c r="WLF20" s="433"/>
      <c r="WLG20" s="433"/>
      <c r="WLH20" s="433"/>
      <c r="WLI20" s="433"/>
      <c r="WLJ20" s="433"/>
      <c r="WLK20" s="433"/>
      <c r="WLL20" s="433"/>
      <c r="WLM20" s="433"/>
      <c r="WLN20" s="433"/>
      <c r="WLO20" s="433"/>
      <c r="WLP20" s="433"/>
      <c r="WLQ20" s="433"/>
      <c r="WLR20" s="433"/>
      <c r="WLS20" s="433"/>
      <c r="WLT20" s="433"/>
      <c r="WLU20" s="433"/>
      <c r="WLV20" s="433"/>
      <c r="WLW20" s="433"/>
      <c r="WLX20" s="433"/>
      <c r="WLY20" s="433"/>
      <c r="WLZ20" s="433"/>
      <c r="WMA20" s="433"/>
      <c r="WMB20" s="433"/>
      <c r="WMC20" s="433"/>
      <c r="WMD20" s="433"/>
      <c r="WME20" s="433"/>
      <c r="WMF20" s="433"/>
      <c r="WMG20" s="433"/>
      <c r="WMH20" s="433"/>
      <c r="WMI20" s="433"/>
      <c r="WMJ20" s="433"/>
      <c r="WMK20" s="433"/>
      <c r="WML20" s="433"/>
      <c r="WMM20" s="433"/>
      <c r="WMN20" s="433"/>
      <c r="WMO20" s="433"/>
      <c r="WMP20" s="433"/>
      <c r="WMQ20" s="433"/>
      <c r="WMR20" s="433"/>
      <c r="WMS20" s="433"/>
      <c r="WMT20" s="433"/>
      <c r="WMU20" s="433"/>
      <c r="WMV20" s="433"/>
      <c r="WMW20" s="433"/>
      <c r="WMX20" s="433"/>
      <c r="WMY20" s="433"/>
      <c r="WMZ20" s="433"/>
      <c r="WNA20" s="433"/>
      <c r="WNB20" s="433"/>
      <c r="WNC20" s="433"/>
      <c r="WND20" s="433"/>
      <c r="WNE20" s="433"/>
      <c r="WNF20" s="433"/>
      <c r="WNG20" s="433"/>
      <c r="WNH20" s="433"/>
      <c r="WNI20" s="433"/>
      <c r="WNJ20" s="433"/>
      <c r="WNK20" s="433"/>
      <c r="WNL20" s="433"/>
      <c r="WNM20" s="433"/>
      <c r="WNN20" s="433"/>
      <c r="WNO20" s="433"/>
      <c r="WNP20" s="433"/>
      <c r="WNQ20" s="433"/>
      <c r="WNR20" s="433"/>
      <c r="WNS20" s="433"/>
      <c r="WNT20" s="433"/>
      <c r="WNU20" s="433"/>
      <c r="WNV20" s="433"/>
      <c r="WNW20" s="433"/>
      <c r="WNX20" s="433"/>
      <c r="WNY20" s="433"/>
      <c r="WNZ20" s="433"/>
      <c r="WOA20" s="433"/>
      <c r="WOB20" s="433"/>
      <c r="WOC20" s="433"/>
      <c r="WOD20" s="433"/>
      <c r="WOE20" s="433"/>
      <c r="WOF20" s="433"/>
      <c r="WOG20" s="433"/>
      <c r="WOH20" s="433"/>
      <c r="WOI20" s="433"/>
      <c r="WOJ20" s="433"/>
      <c r="WOK20" s="433"/>
      <c r="WOL20" s="433"/>
      <c r="WOM20" s="433"/>
      <c r="WON20" s="433"/>
      <c r="WOO20" s="433"/>
      <c r="WOP20" s="433"/>
      <c r="WOQ20" s="433"/>
      <c r="WOR20" s="433"/>
      <c r="WOS20" s="433"/>
      <c r="WOT20" s="433"/>
      <c r="WOU20" s="433"/>
      <c r="WOV20" s="433"/>
      <c r="WOW20" s="433"/>
      <c r="WOX20" s="433"/>
      <c r="WOY20" s="433"/>
      <c r="WOZ20" s="433"/>
      <c r="WPA20" s="433"/>
      <c r="WPB20" s="433"/>
      <c r="WPC20" s="433"/>
      <c r="WPD20" s="433"/>
      <c r="WPE20" s="433"/>
      <c r="WPF20" s="433"/>
      <c r="WPG20" s="433"/>
      <c r="WPH20" s="433"/>
      <c r="WPI20" s="433"/>
      <c r="WPJ20" s="433"/>
      <c r="WPK20" s="433"/>
      <c r="WPL20" s="433"/>
      <c r="WPM20" s="433"/>
      <c r="WPN20" s="433"/>
      <c r="WPO20" s="433"/>
      <c r="WPP20" s="433"/>
      <c r="WPQ20" s="433"/>
      <c r="WPR20" s="433"/>
      <c r="WPS20" s="433"/>
      <c r="WPT20" s="433"/>
      <c r="WPU20" s="433"/>
      <c r="WPV20" s="433"/>
      <c r="WPW20" s="433"/>
      <c r="WPX20" s="433"/>
      <c r="WPY20" s="433"/>
      <c r="WPZ20" s="433"/>
      <c r="WQA20" s="433"/>
      <c r="WQB20" s="433"/>
      <c r="WQC20" s="433"/>
      <c r="WQD20" s="433"/>
      <c r="WQE20" s="433"/>
      <c r="WQF20" s="433"/>
      <c r="WQG20" s="433"/>
      <c r="WQH20" s="433"/>
      <c r="WQI20" s="433"/>
      <c r="WQJ20" s="433"/>
      <c r="WQK20" s="433"/>
      <c r="WQL20" s="433"/>
      <c r="WQM20" s="433"/>
      <c r="WQN20" s="433"/>
      <c r="WQO20" s="433"/>
      <c r="WQP20" s="433"/>
      <c r="WQQ20" s="433"/>
      <c r="WQR20" s="433"/>
      <c r="WQS20" s="433"/>
      <c r="WQT20" s="433"/>
      <c r="WQU20" s="433"/>
      <c r="WQV20" s="433"/>
      <c r="WQW20" s="433"/>
      <c r="WQX20" s="433"/>
      <c r="WQY20" s="433"/>
      <c r="WQZ20" s="433"/>
      <c r="WRA20" s="433"/>
      <c r="WRB20" s="433"/>
      <c r="WRC20" s="433"/>
      <c r="WRD20" s="433"/>
      <c r="WRE20" s="433"/>
      <c r="WRF20" s="433"/>
      <c r="WRG20" s="433"/>
      <c r="WRH20" s="433"/>
      <c r="WRI20" s="433"/>
      <c r="WRJ20" s="433"/>
      <c r="WRK20" s="433"/>
      <c r="WRL20" s="433"/>
      <c r="WRM20" s="433"/>
      <c r="WRN20" s="433"/>
      <c r="WRO20" s="433"/>
      <c r="WRP20" s="433"/>
      <c r="WRQ20" s="433"/>
      <c r="WRR20" s="433"/>
      <c r="WRS20" s="433"/>
      <c r="WRT20" s="433"/>
      <c r="WRU20" s="433"/>
      <c r="WRV20" s="433"/>
      <c r="WRW20" s="433"/>
      <c r="WRX20" s="433"/>
      <c r="WRY20" s="433"/>
      <c r="WRZ20" s="433"/>
      <c r="WSA20" s="433"/>
      <c r="WSB20" s="433"/>
      <c r="WSC20" s="433"/>
      <c r="WSD20" s="433"/>
      <c r="WSE20" s="433"/>
      <c r="WSF20" s="433"/>
      <c r="WSG20" s="433"/>
      <c r="WSH20" s="433"/>
      <c r="WSI20" s="433"/>
      <c r="WSJ20" s="433"/>
      <c r="WSK20" s="433"/>
      <c r="WSL20" s="433"/>
      <c r="WSM20" s="433"/>
      <c r="WSN20" s="433"/>
      <c r="WSO20" s="433"/>
      <c r="WSP20" s="433"/>
      <c r="WSQ20" s="433"/>
      <c r="WSR20" s="433"/>
      <c r="WSS20" s="433"/>
      <c r="WST20" s="433"/>
      <c r="WSU20" s="433"/>
      <c r="WSV20" s="433"/>
      <c r="WSW20" s="433"/>
      <c r="WSX20" s="433"/>
      <c r="WSY20" s="433"/>
      <c r="WSZ20" s="433"/>
      <c r="WTA20" s="433"/>
      <c r="WTB20" s="433"/>
      <c r="WTC20" s="433"/>
      <c r="WTD20" s="433"/>
      <c r="WTE20" s="433"/>
      <c r="WTF20" s="433"/>
      <c r="WTG20" s="433"/>
      <c r="WTH20" s="433"/>
      <c r="WTI20" s="433"/>
      <c r="WTJ20" s="433"/>
      <c r="WTK20" s="433"/>
      <c r="WTL20" s="433"/>
      <c r="WTM20" s="433"/>
      <c r="WTN20" s="433"/>
      <c r="WTO20" s="433"/>
      <c r="WTP20" s="433"/>
      <c r="WTQ20" s="433"/>
      <c r="WTR20" s="433"/>
      <c r="WTS20" s="433"/>
      <c r="WTT20" s="433"/>
      <c r="WTU20" s="433"/>
      <c r="WTV20" s="433"/>
      <c r="WTW20" s="433"/>
      <c r="WTX20" s="433"/>
      <c r="WTY20" s="433"/>
      <c r="WTZ20" s="433"/>
      <c r="WUA20" s="433"/>
      <c r="WUB20" s="433"/>
      <c r="WUC20" s="433"/>
      <c r="WUD20" s="433"/>
      <c r="WUE20" s="433"/>
      <c r="WUF20" s="433"/>
      <c r="WUG20" s="433"/>
      <c r="WUH20" s="433"/>
      <c r="WUI20" s="433"/>
      <c r="WUJ20" s="433"/>
      <c r="WUK20" s="433"/>
      <c r="WUL20" s="433"/>
      <c r="WUM20" s="433"/>
      <c r="WUN20" s="433"/>
      <c r="WUO20" s="433"/>
      <c r="WUP20" s="433"/>
      <c r="WUQ20" s="433"/>
      <c r="WUR20" s="433"/>
      <c r="WUS20" s="433"/>
      <c r="WUT20" s="433"/>
      <c r="WUU20" s="433"/>
      <c r="WUV20" s="433"/>
      <c r="WUW20" s="433"/>
      <c r="WUX20" s="433"/>
      <c r="WUY20" s="433"/>
      <c r="WUZ20" s="433"/>
      <c r="WVA20" s="433"/>
      <c r="WVB20" s="433"/>
      <c r="WVC20" s="433"/>
      <c r="WVD20" s="433"/>
      <c r="WVE20" s="433"/>
      <c r="WVF20" s="433"/>
      <c r="WVG20" s="433"/>
      <c r="WVH20" s="433"/>
      <c r="WVI20" s="433"/>
      <c r="WVJ20" s="433"/>
      <c r="WVK20" s="433"/>
      <c r="WVL20" s="433"/>
      <c r="WVM20" s="433"/>
      <c r="WVN20" s="433"/>
      <c r="WVO20" s="433"/>
      <c r="WVP20" s="433"/>
      <c r="WVQ20" s="433"/>
      <c r="WVR20" s="433"/>
      <c r="WVS20" s="433"/>
      <c r="WVT20" s="433"/>
      <c r="WVU20" s="433"/>
      <c r="WVV20" s="433"/>
      <c r="WVW20" s="433"/>
      <c r="WVX20" s="433"/>
      <c r="WVY20" s="433"/>
      <c r="WVZ20" s="433"/>
      <c r="WWA20" s="433"/>
      <c r="WWB20" s="433"/>
      <c r="WWC20" s="433"/>
      <c r="WWD20" s="433"/>
      <c r="WWE20" s="433"/>
      <c r="WWF20" s="433"/>
      <c r="WWG20" s="433"/>
      <c r="WWH20" s="433"/>
      <c r="WWI20" s="433"/>
      <c r="WWJ20" s="433"/>
      <c r="WWK20" s="433"/>
      <c r="WWL20" s="433"/>
      <c r="WWM20" s="433"/>
      <c r="WWN20" s="433"/>
      <c r="WWO20" s="433"/>
      <c r="WWP20" s="433"/>
      <c r="WWQ20" s="433"/>
      <c r="WWR20" s="433"/>
      <c r="WWS20" s="433"/>
      <c r="WWT20" s="433"/>
      <c r="WWU20" s="433"/>
      <c r="WWV20" s="433"/>
      <c r="WWW20" s="433"/>
      <c r="WWX20" s="433"/>
      <c r="WWY20" s="433"/>
      <c r="WWZ20" s="433"/>
      <c r="WXA20" s="433"/>
      <c r="WXB20" s="433"/>
      <c r="WXC20" s="433"/>
      <c r="WXD20" s="433"/>
      <c r="WXE20" s="433"/>
      <c r="WXF20" s="433"/>
      <c r="WXG20" s="433"/>
      <c r="WXH20" s="433"/>
      <c r="WXI20" s="433"/>
      <c r="WXJ20" s="433"/>
      <c r="WXK20" s="433"/>
      <c r="WXL20" s="433"/>
      <c r="WXM20" s="433"/>
      <c r="WXN20" s="433"/>
      <c r="WXO20" s="433"/>
      <c r="WXP20" s="433"/>
      <c r="WXQ20" s="433"/>
      <c r="WXR20" s="433"/>
      <c r="WXS20" s="433"/>
      <c r="WXT20" s="433"/>
      <c r="WXU20" s="433"/>
      <c r="WXV20" s="433"/>
      <c r="WXW20" s="433"/>
      <c r="WXX20" s="433"/>
      <c r="WXY20" s="433"/>
      <c r="WXZ20" s="433"/>
      <c r="WYA20" s="433"/>
      <c r="WYB20" s="433"/>
      <c r="WYC20" s="433"/>
      <c r="WYD20" s="433"/>
      <c r="WYE20" s="433"/>
      <c r="WYF20" s="433"/>
      <c r="WYG20" s="433"/>
      <c r="WYH20" s="433"/>
      <c r="WYI20" s="433"/>
      <c r="WYJ20" s="433"/>
      <c r="WYK20" s="433"/>
      <c r="WYL20" s="433"/>
      <c r="WYM20" s="433"/>
      <c r="WYN20" s="433"/>
      <c r="WYO20" s="433"/>
      <c r="WYP20" s="433"/>
      <c r="WYQ20" s="433"/>
      <c r="WYR20" s="433"/>
      <c r="WYS20" s="433"/>
      <c r="WYT20" s="433"/>
      <c r="WYU20" s="433"/>
      <c r="WYV20" s="433"/>
      <c r="WYW20" s="433"/>
      <c r="WYX20" s="433"/>
      <c r="WYY20" s="433"/>
      <c r="WYZ20" s="433"/>
      <c r="WZA20" s="433"/>
      <c r="WZB20" s="433"/>
      <c r="WZC20" s="433"/>
      <c r="WZD20" s="433"/>
      <c r="WZE20" s="433"/>
      <c r="WZF20" s="433"/>
      <c r="WZG20" s="433"/>
      <c r="WZH20" s="433"/>
      <c r="WZI20" s="433"/>
      <c r="WZJ20" s="433"/>
      <c r="WZK20" s="433"/>
      <c r="WZL20" s="433"/>
      <c r="WZM20" s="433"/>
      <c r="WZN20" s="433"/>
      <c r="WZO20" s="433"/>
      <c r="WZP20" s="433"/>
      <c r="WZQ20" s="433"/>
      <c r="WZR20" s="433"/>
      <c r="WZS20" s="433"/>
      <c r="WZT20" s="433"/>
      <c r="WZU20" s="433"/>
      <c r="WZV20" s="433"/>
      <c r="WZW20" s="433"/>
      <c r="WZX20" s="433"/>
      <c r="WZY20" s="433"/>
      <c r="WZZ20" s="433"/>
      <c r="XAA20" s="433"/>
      <c r="XAB20" s="433"/>
      <c r="XAC20" s="433"/>
      <c r="XAD20" s="433"/>
      <c r="XAE20" s="433"/>
      <c r="XAF20" s="433"/>
      <c r="XAG20" s="433"/>
      <c r="XAH20" s="433"/>
      <c r="XAI20" s="433"/>
      <c r="XAJ20" s="433"/>
      <c r="XAK20" s="433"/>
      <c r="XAL20" s="433"/>
      <c r="XAM20" s="433"/>
      <c r="XAN20" s="433"/>
      <c r="XAO20" s="433"/>
      <c r="XAP20" s="433"/>
      <c r="XAQ20" s="433"/>
      <c r="XAR20" s="433"/>
      <c r="XAS20" s="433"/>
      <c r="XAT20" s="433"/>
      <c r="XAU20" s="433"/>
      <c r="XAV20" s="433"/>
      <c r="XAW20" s="433"/>
      <c r="XAX20" s="433"/>
      <c r="XAY20" s="433"/>
      <c r="XAZ20" s="433"/>
      <c r="XBA20" s="433"/>
      <c r="XBB20" s="433"/>
      <c r="XBC20" s="433"/>
      <c r="XBD20" s="433"/>
      <c r="XBE20" s="433"/>
      <c r="XBF20" s="433"/>
      <c r="XBG20" s="433"/>
      <c r="XBH20" s="433"/>
      <c r="XBI20" s="433"/>
      <c r="XBJ20" s="433"/>
      <c r="XBK20" s="433"/>
      <c r="XBL20" s="433"/>
      <c r="XBM20" s="433"/>
      <c r="XBN20" s="433"/>
      <c r="XBO20" s="433"/>
      <c r="XBP20" s="433"/>
      <c r="XBQ20" s="433"/>
      <c r="XBR20" s="433"/>
      <c r="XBS20" s="433"/>
      <c r="XBT20" s="433"/>
      <c r="XBU20" s="433"/>
      <c r="XBV20" s="433"/>
      <c r="XBW20" s="433"/>
      <c r="XBX20" s="433"/>
      <c r="XBY20" s="433"/>
      <c r="XBZ20" s="433"/>
      <c r="XCA20" s="433"/>
      <c r="XCB20" s="433"/>
      <c r="XCC20" s="433"/>
      <c r="XCD20" s="433"/>
      <c r="XCE20" s="433"/>
      <c r="XCF20" s="433"/>
      <c r="XCG20" s="433"/>
      <c r="XCH20" s="433"/>
      <c r="XCI20" s="433"/>
      <c r="XCJ20" s="433"/>
      <c r="XCK20" s="433"/>
      <c r="XCL20" s="433"/>
      <c r="XCM20" s="433"/>
      <c r="XCN20" s="433"/>
      <c r="XCO20" s="433"/>
      <c r="XCP20" s="433"/>
      <c r="XCQ20" s="433"/>
      <c r="XCR20" s="433"/>
      <c r="XCS20" s="433"/>
      <c r="XCT20" s="433"/>
      <c r="XCU20" s="433"/>
      <c r="XCV20" s="433"/>
      <c r="XCW20" s="433"/>
      <c r="XCX20" s="433"/>
      <c r="XCY20" s="433"/>
      <c r="XCZ20" s="433"/>
      <c r="XDA20" s="433"/>
      <c r="XDB20" s="433"/>
      <c r="XDC20" s="433"/>
      <c r="XDD20" s="433"/>
      <c r="XDE20" s="433"/>
      <c r="XDF20" s="433"/>
      <c r="XDG20" s="433"/>
      <c r="XDH20" s="433"/>
      <c r="XDI20" s="433"/>
      <c r="XDJ20" s="433"/>
      <c r="XDK20" s="433"/>
      <c r="XDL20" s="433"/>
      <c r="XDM20" s="433"/>
      <c r="XDN20" s="433"/>
      <c r="XDO20" s="433"/>
      <c r="XDP20" s="433"/>
      <c r="XDQ20" s="433"/>
      <c r="XDR20" s="433"/>
      <c r="XDS20" s="433"/>
      <c r="XDT20" s="433"/>
      <c r="XDU20" s="433"/>
      <c r="XDV20" s="433"/>
      <c r="XDW20" s="433"/>
      <c r="XDX20" s="433"/>
      <c r="XDY20" s="433"/>
      <c r="XDZ20" s="433"/>
      <c r="XEA20" s="433"/>
      <c r="XEB20" s="433"/>
      <c r="XEC20" s="433"/>
      <c r="XED20" s="433"/>
      <c r="XEE20" s="433"/>
      <c r="XEF20" s="433"/>
    </row>
    <row r="21" ht="27" customHeight="1" spans="1:8">
      <c r="A21" s="256" t="s">
        <v>116</v>
      </c>
      <c r="B21" s="272">
        <v>1333</v>
      </c>
      <c r="C21" s="272">
        <v>1800</v>
      </c>
      <c r="D21" s="272">
        <v>1800</v>
      </c>
      <c r="E21" s="272">
        <v>2721.07771</v>
      </c>
      <c r="F21" s="425">
        <v>1073.77771</v>
      </c>
      <c r="G21" s="357">
        <f t="shared" si="2"/>
        <v>0.596543172222222</v>
      </c>
      <c r="H21" s="357">
        <f t="shared" si="3"/>
        <v>-0.194465333833458</v>
      </c>
    </row>
    <row r="22" ht="27" customHeight="1" spans="1:8">
      <c r="A22" s="256" t="s">
        <v>117</v>
      </c>
      <c r="B22" s="272">
        <v>5800</v>
      </c>
      <c r="C22" s="272"/>
      <c r="D22" s="272"/>
      <c r="E22" s="272">
        <v>0</v>
      </c>
      <c r="F22" s="272"/>
      <c r="G22" s="357" t="str">
        <f t="shared" si="2"/>
        <v/>
      </c>
      <c r="H22" s="357"/>
    </row>
    <row r="23" ht="27" customHeight="1" spans="1:8">
      <c r="A23" s="256" t="s">
        <v>118</v>
      </c>
      <c r="B23" s="272">
        <v>0</v>
      </c>
      <c r="C23" s="272"/>
      <c r="D23" s="272"/>
      <c r="E23" s="272">
        <v>0</v>
      </c>
      <c r="F23" s="272"/>
      <c r="G23" s="357" t="str">
        <f t="shared" si="2"/>
        <v/>
      </c>
      <c r="H23" s="357" t="str">
        <f t="shared" ref="H23:H27" si="4">IFERROR(F23/B23-1,"")</f>
        <v/>
      </c>
    </row>
    <row r="24" s="418" customFormat="1" ht="39.9" customHeight="1" spans="1:16360">
      <c r="A24" s="257" t="s">
        <v>119</v>
      </c>
      <c r="B24" s="425">
        <v>5176</v>
      </c>
      <c r="C24" s="425">
        <v>2313</v>
      </c>
      <c r="D24" s="425">
        <v>2313</v>
      </c>
      <c r="E24" s="425">
        <v>1497.488569</v>
      </c>
      <c r="F24" s="425">
        <v>1497.488569</v>
      </c>
      <c r="G24" s="357">
        <f t="shared" si="2"/>
        <v>0.647422641158668</v>
      </c>
      <c r="H24" s="357">
        <f t="shared" si="4"/>
        <v>-0.71068613427357</v>
      </c>
      <c r="I24" s="420"/>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433"/>
      <c r="CU24" s="433"/>
      <c r="CV24" s="433"/>
      <c r="CW24" s="433"/>
      <c r="CX24" s="433"/>
      <c r="CY24" s="433"/>
      <c r="CZ24" s="433"/>
      <c r="DA24" s="433"/>
      <c r="DB24" s="433"/>
      <c r="DC24" s="433"/>
      <c r="DD24" s="433"/>
      <c r="DE24" s="433"/>
      <c r="DF24" s="433"/>
      <c r="DG24" s="433"/>
      <c r="DH24" s="433"/>
      <c r="DI24" s="433"/>
      <c r="DJ24" s="433"/>
      <c r="DK24" s="433"/>
      <c r="DL24" s="433"/>
      <c r="DM24" s="433"/>
      <c r="DN24" s="433"/>
      <c r="DO24" s="433"/>
      <c r="DP24" s="433"/>
      <c r="DQ24" s="433"/>
      <c r="DR24" s="433"/>
      <c r="DS24" s="433"/>
      <c r="DT24" s="433"/>
      <c r="DU24" s="433"/>
      <c r="DV24" s="433"/>
      <c r="DW24" s="433"/>
      <c r="DX24" s="433"/>
      <c r="DY24" s="433"/>
      <c r="DZ24" s="433"/>
      <c r="EA24" s="433"/>
      <c r="EB24" s="433"/>
      <c r="EC24" s="433"/>
      <c r="ED24" s="433"/>
      <c r="EE24" s="433"/>
      <c r="EF24" s="433"/>
      <c r="EG24" s="433"/>
      <c r="EH24" s="433"/>
      <c r="EI24" s="433"/>
      <c r="EJ24" s="433"/>
      <c r="EK24" s="433"/>
      <c r="EL24" s="433"/>
      <c r="EM24" s="433"/>
      <c r="EN24" s="433"/>
      <c r="EO24" s="433"/>
      <c r="EP24" s="433"/>
      <c r="EQ24" s="433"/>
      <c r="ER24" s="433"/>
      <c r="ES24" s="433"/>
      <c r="ET24" s="433"/>
      <c r="EU24" s="433"/>
      <c r="EV24" s="433"/>
      <c r="EW24" s="433"/>
      <c r="EX24" s="433"/>
      <c r="EY24" s="433"/>
      <c r="EZ24" s="433"/>
      <c r="FA24" s="433"/>
      <c r="FB24" s="433"/>
      <c r="FC24" s="433"/>
      <c r="FD24" s="433"/>
      <c r="FE24" s="433"/>
      <c r="FF24" s="433"/>
      <c r="FG24" s="433"/>
      <c r="FH24" s="433"/>
      <c r="FI24" s="433"/>
      <c r="FJ24" s="433"/>
      <c r="FK24" s="433"/>
      <c r="FL24" s="433"/>
      <c r="FM24" s="433"/>
      <c r="FN24" s="433"/>
      <c r="FO24" s="433"/>
      <c r="FP24" s="433"/>
      <c r="FQ24" s="433"/>
      <c r="FR24" s="433"/>
      <c r="FS24" s="433"/>
      <c r="FT24" s="433"/>
      <c r="FU24" s="433"/>
      <c r="FV24" s="433"/>
      <c r="FW24" s="433"/>
      <c r="FX24" s="433"/>
      <c r="FY24" s="433"/>
      <c r="FZ24" s="433"/>
      <c r="GA24" s="433"/>
      <c r="GB24" s="433"/>
      <c r="GC24" s="433"/>
      <c r="GD24" s="433"/>
      <c r="GE24" s="433"/>
      <c r="GF24" s="433"/>
      <c r="GG24" s="433"/>
      <c r="GH24" s="433"/>
      <c r="GI24" s="433"/>
      <c r="GJ24" s="433"/>
      <c r="GK24" s="433"/>
      <c r="GL24" s="433"/>
      <c r="GM24" s="433"/>
      <c r="GN24" s="433"/>
      <c r="GO24" s="433"/>
      <c r="GP24" s="433"/>
      <c r="GQ24" s="433"/>
      <c r="GR24" s="433"/>
      <c r="GS24" s="433"/>
      <c r="GT24" s="433"/>
      <c r="GU24" s="433"/>
      <c r="GV24" s="433"/>
      <c r="GW24" s="433"/>
      <c r="GX24" s="433"/>
      <c r="GY24" s="433"/>
      <c r="GZ24" s="433"/>
      <c r="HA24" s="433"/>
      <c r="HB24" s="433"/>
      <c r="HC24" s="433"/>
      <c r="HD24" s="433"/>
      <c r="HE24" s="433"/>
      <c r="HF24" s="433"/>
      <c r="HG24" s="433"/>
      <c r="HH24" s="433"/>
      <c r="HI24" s="433"/>
      <c r="HJ24" s="433"/>
      <c r="HK24" s="433"/>
      <c r="HL24" s="433"/>
      <c r="HM24" s="433"/>
      <c r="HN24" s="433"/>
      <c r="HO24" s="433"/>
      <c r="HP24" s="433"/>
      <c r="HQ24" s="433"/>
      <c r="HR24" s="433"/>
      <c r="HS24" s="433"/>
      <c r="HT24" s="433"/>
      <c r="HU24" s="433"/>
      <c r="HV24" s="433"/>
      <c r="HW24" s="433"/>
      <c r="HX24" s="433"/>
      <c r="HY24" s="433"/>
      <c r="HZ24" s="433"/>
      <c r="IA24" s="433"/>
      <c r="IB24" s="433"/>
      <c r="IC24" s="433"/>
      <c r="ID24" s="433"/>
      <c r="IE24" s="433"/>
      <c r="IF24" s="433"/>
      <c r="IG24" s="433"/>
      <c r="IH24" s="433"/>
      <c r="II24" s="433"/>
      <c r="IJ24" s="433"/>
      <c r="IK24" s="433"/>
      <c r="IL24" s="433"/>
      <c r="IM24" s="433"/>
      <c r="IN24" s="433"/>
      <c r="IO24" s="433"/>
      <c r="IP24" s="433"/>
      <c r="IQ24" s="433"/>
      <c r="IR24" s="433"/>
      <c r="IS24" s="433"/>
      <c r="IT24" s="433"/>
      <c r="IU24" s="433"/>
      <c r="IV24" s="433"/>
      <c r="IW24" s="433"/>
      <c r="IX24" s="433"/>
      <c r="IY24" s="433"/>
      <c r="IZ24" s="433"/>
      <c r="JA24" s="433"/>
      <c r="JB24" s="433"/>
      <c r="JC24" s="433"/>
      <c r="JD24" s="433"/>
      <c r="JE24" s="433"/>
      <c r="JF24" s="433"/>
      <c r="JG24" s="433"/>
      <c r="JH24" s="433"/>
      <c r="JI24" s="433"/>
      <c r="JJ24" s="433"/>
      <c r="JK24" s="433"/>
      <c r="JL24" s="433"/>
      <c r="JM24" s="433"/>
      <c r="JN24" s="433"/>
      <c r="JO24" s="433"/>
      <c r="JP24" s="433"/>
      <c r="JQ24" s="433"/>
      <c r="JR24" s="433"/>
      <c r="JS24" s="433"/>
      <c r="JT24" s="433"/>
      <c r="JU24" s="433"/>
      <c r="JV24" s="433"/>
      <c r="JW24" s="433"/>
      <c r="JX24" s="433"/>
      <c r="JY24" s="433"/>
      <c r="JZ24" s="433"/>
      <c r="KA24" s="433"/>
      <c r="KB24" s="433"/>
      <c r="KC24" s="433"/>
      <c r="KD24" s="433"/>
      <c r="KE24" s="433"/>
      <c r="KF24" s="433"/>
      <c r="KG24" s="433"/>
      <c r="KH24" s="433"/>
      <c r="KI24" s="433"/>
      <c r="KJ24" s="433"/>
      <c r="KK24" s="433"/>
      <c r="KL24" s="433"/>
      <c r="KM24" s="433"/>
      <c r="KN24" s="433"/>
      <c r="KO24" s="433"/>
      <c r="KP24" s="433"/>
      <c r="KQ24" s="433"/>
      <c r="KR24" s="433"/>
      <c r="KS24" s="433"/>
      <c r="KT24" s="433"/>
      <c r="KU24" s="433"/>
      <c r="KV24" s="433"/>
      <c r="KW24" s="433"/>
      <c r="KX24" s="433"/>
      <c r="KY24" s="433"/>
      <c r="KZ24" s="433"/>
      <c r="LA24" s="433"/>
      <c r="LB24" s="433"/>
      <c r="LC24" s="433"/>
      <c r="LD24" s="433"/>
      <c r="LE24" s="433"/>
      <c r="LF24" s="433"/>
      <c r="LG24" s="433"/>
      <c r="LH24" s="433"/>
      <c r="LI24" s="433"/>
      <c r="LJ24" s="433"/>
      <c r="LK24" s="433"/>
      <c r="LL24" s="433"/>
      <c r="LM24" s="433"/>
      <c r="LN24" s="433"/>
      <c r="LO24" s="433"/>
      <c r="LP24" s="433"/>
      <c r="LQ24" s="433"/>
      <c r="LR24" s="433"/>
      <c r="LS24" s="433"/>
      <c r="LT24" s="433"/>
      <c r="LU24" s="433"/>
      <c r="LV24" s="433"/>
      <c r="LW24" s="433"/>
      <c r="LX24" s="433"/>
      <c r="LY24" s="433"/>
      <c r="LZ24" s="433"/>
      <c r="MA24" s="433"/>
      <c r="MB24" s="433"/>
      <c r="MC24" s="433"/>
      <c r="MD24" s="433"/>
      <c r="ME24" s="433"/>
      <c r="MF24" s="433"/>
      <c r="MG24" s="433"/>
      <c r="MH24" s="433"/>
      <c r="MI24" s="433"/>
      <c r="MJ24" s="433"/>
      <c r="MK24" s="433"/>
      <c r="ML24" s="433"/>
      <c r="MM24" s="433"/>
      <c r="MN24" s="433"/>
      <c r="MO24" s="433"/>
      <c r="MP24" s="433"/>
      <c r="MQ24" s="433"/>
      <c r="MR24" s="433"/>
      <c r="MS24" s="433"/>
      <c r="MT24" s="433"/>
      <c r="MU24" s="433"/>
      <c r="MV24" s="433"/>
      <c r="MW24" s="433"/>
      <c r="MX24" s="433"/>
      <c r="MY24" s="433"/>
      <c r="MZ24" s="433"/>
      <c r="NA24" s="433"/>
      <c r="NB24" s="433"/>
      <c r="NC24" s="433"/>
      <c r="ND24" s="433"/>
      <c r="NE24" s="433"/>
      <c r="NF24" s="433"/>
      <c r="NG24" s="433"/>
      <c r="NH24" s="433"/>
      <c r="NI24" s="433"/>
      <c r="NJ24" s="433"/>
      <c r="NK24" s="433"/>
      <c r="NL24" s="433"/>
      <c r="NM24" s="433"/>
      <c r="NN24" s="433"/>
      <c r="NO24" s="433"/>
      <c r="NP24" s="433"/>
      <c r="NQ24" s="433"/>
      <c r="NR24" s="433"/>
      <c r="NS24" s="433"/>
      <c r="NT24" s="433"/>
      <c r="NU24" s="433"/>
      <c r="NV24" s="433"/>
      <c r="NW24" s="433"/>
      <c r="NX24" s="433"/>
      <c r="NY24" s="433"/>
      <c r="NZ24" s="433"/>
      <c r="OA24" s="433"/>
      <c r="OB24" s="433"/>
      <c r="OC24" s="433"/>
      <c r="OD24" s="433"/>
      <c r="OE24" s="433"/>
      <c r="OF24" s="433"/>
      <c r="OG24" s="433"/>
      <c r="OH24" s="433"/>
      <c r="OI24" s="433"/>
      <c r="OJ24" s="433"/>
      <c r="OK24" s="433"/>
      <c r="OL24" s="433"/>
      <c r="OM24" s="433"/>
      <c r="ON24" s="433"/>
      <c r="OO24" s="433"/>
      <c r="OP24" s="433"/>
      <c r="OQ24" s="433"/>
      <c r="OR24" s="433"/>
      <c r="OS24" s="433"/>
      <c r="OT24" s="433"/>
      <c r="OU24" s="433"/>
      <c r="OV24" s="433"/>
      <c r="OW24" s="433"/>
      <c r="OX24" s="433"/>
      <c r="OY24" s="433"/>
      <c r="OZ24" s="433"/>
      <c r="PA24" s="433"/>
      <c r="PB24" s="433"/>
      <c r="PC24" s="433"/>
      <c r="PD24" s="433"/>
      <c r="PE24" s="433"/>
      <c r="PF24" s="433"/>
      <c r="PG24" s="433"/>
      <c r="PH24" s="433"/>
      <c r="PI24" s="433"/>
      <c r="PJ24" s="433"/>
      <c r="PK24" s="433"/>
      <c r="PL24" s="433"/>
      <c r="PM24" s="433"/>
      <c r="PN24" s="433"/>
      <c r="PO24" s="433"/>
      <c r="PP24" s="433"/>
      <c r="PQ24" s="433"/>
      <c r="PR24" s="433"/>
      <c r="PS24" s="433"/>
      <c r="PT24" s="433"/>
      <c r="PU24" s="433"/>
      <c r="PV24" s="433"/>
      <c r="PW24" s="433"/>
      <c r="PX24" s="433"/>
      <c r="PY24" s="433"/>
      <c r="PZ24" s="433"/>
      <c r="QA24" s="433"/>
      <c r="QB24" s="433"/>
      <c r="QC24" s="433"/>
      <c r="QD24" s="433"/>
      <c r="QE24" s="433"/>
      <c r="QF24" s="433"/>
      <c r="QG24" s="433"/>
      <c r="QH24" s="433"/>
      <c r="QI24" s="433"/>
      <c r="QJ24" s="433"/>
      <c r="QK24" s="433"/>
      <c r="QL24" s="433"/>
      <c r="QM24" s="433"/>
      <c r="QN24" s="433"/>
      <c r="QO24" s="433"/>
      <c r="QP24" s="433"/>
      <c r="QQ24" s="433"/>
      <c r="QR24" s="433"/>
      <c r="QS24" s="433"/>
      <c r="QT24" s="433"/>
      <c r="QU24" s="433"/>
      <c r="QV24" s="433"/>
      <c r="QW24" s="433"/>
      <c r="QX24" s="433"/>
      <c r="QY24" s="433"/>
      <c r="QZ24" s="433"/>
      <c r="RA24" s="433"/>
      <c r="RB24" s="433"/>
      <c r="RC24" s="433"/>
      <c r="RD24" s="433"/>
      <c r="RE24" s="433"/>
      <c r="RF24" s="433"/>
      <c r="RG24" s="433"/>
      <c r="RH24" s="433"/>
      <c r="RI24" s="433"/>
      <c r="RJ24" s="433"/>
      <c r="RK24" s="433"/>
      <c r="RL24" s="433"/>
      <c r="RM24" s="433"/>
      <c r="RN24" s="433"/>
      <c r="RO24" s="433"/>
      <c r="RP24" s="433"/>
      <c r="RQ24" s="433"/>
      <c r="RR24" s="433"/>
      <c r="RS24" s="433"/>
      <c r="RT24" s="433"/>
      <c r="RU24" s="433"/>
      <c r="RV24" s="433"/>
      <c r="RW24" s="433"/>
      <c r="RX24" s="433"/>
      <c r="RY24" s="433"/>
      <c r="RZ24" s="433"/>
      <c r="SA24" s="433"/>
      <c r="SB24" s="433"/>
      <c r="SC24" s="433"/>
      <c r="SD24" s="433"/>
      <c r="SE24" s="433"/>
      <c r="SF24" s="433"/>
      <c r="SG24" s="433"/>
      <c r="SH24" s="433"/>
      <c r="SI24" s="433"/>
      <c r="SJ24" s="433"/>
      <c r="SK24" s="433"/>
      <c r="SL24" s="433"/>
      <c r="SM24" s="433"/>
      <c r="SN24" s="433"/>
      <c r="SO24" s="433"/>
      <c r="SP24" s="433"/>
      <c r="SQ24" s="433"/>
      <c r="SR24" s="433"/>
      <c r="SS24" s="433"/>
      <c r="ST24" s="433"/>
      <c r="SU24" s="433"/>
      <c r="SV24" s="433"/>
      <c r="SW24" s="433"/>
      <c r="SX24" s="433"/>
      <c r="SY24" s="433"/>
      <c r="SZ24" s="433"/>
      <c r="TA24" s="433"/>
      <c r="TB24" s="433"/>
      <c r="TC24" s="433"/>
      <c r="TD24" s="433"/>
      <c r="TE24" s="433"/>
      <c r="TF24" s="433"/>
      <c r="TG24" s="433"/>
      <c r="TH24" s="433"/>
      <c r="TI24" s="433"/>
      <c r="TJ24" s="433"/>
      <c r="TK24" s="433"/>
      <c r="TL24" s="433"/>
      <c r="TM24" s="433"/>
      <c r="TN24" s="433"/>
      <c r="TO24" s="433"/>
      <c r="TP24" s="433"/>
      <c r="TQ24" s="433"/>
      <c r="TR24" s="433"/>
      <c r="TS24" s="433"/>
      <c r="TT24" s="433"/>
      <c r="TU24" s="433"/>
      <c r="TV24" s="433"/>
      <c r="TW24" s="433"/>
      <c r="TX24" s="433"/>
      <c r="TY24" s="433"/>
      <c r="TZ24" s="433"/>
      <c r="UA24" s="433"/>
      <c r="UB24" s="433"/>
      <c r="UC24" s="433"/>
      <c r="UD24" s="433"/>
      <c r="UE24" s="433"/>
      <c r="UF24" s="433"/>
      <c r="UG24" s="433"/>
      <c r="UH24" s="433"/>
      <c r="UI24" s="433"/>
      <c r="UJ24" s="433"/>
      <c r="UK24" s="433"/>
      <c r="UL24" s="433"/>
      <c r="UM24" s="433"/>
      <c r="UN24" s="433"/>
      <c r="UO24" s="433"/>
      <c r="UP24" s="433"/>
      <c r="UQ24" s="433"/>
      <c r="UR24" s="433"/>
      <c r="US24" s="433"/>
      <c r="UT24" s="433"/>
      <c r="UU24" s="433"/>
      <c r="UV24" s="433"/>
      <c r="UW24" s="433"/>
      <c r="UX24" s="433"/>
      <c r="UY24" s="433"/>
      <c r="UZ24" s="433"/>
      <c r="VA24" s="433"/>
      <c r="VB24" s="433"/>
      <c r="VC24" s="433"/>
      <c r="VD24" s="433"/>
      <c r="VE24" s="433"/>
      <c r="VF24" s="433"/>
      <c r="VG24" s="433"/>
      <c r="VH24" s="433"/>
      <c r="VI24" s="433"/>
      <c r="VJ24" s="433"/>
      <c r="VK24" s="433"/>
      <c r="VL24" s="433"/>
      <c r="VM24" s="433"/>
      <c r="VN24" s="433"/>
      <c r="VO24" s="433"/>
      <c r="VP24" s="433"/>
      <c r="VQ24" s="433"/>
      <c r="VR24" s="433"/>
      <c r="VS24" s="433"/>
      <c r="VT24" s="433"/>
      <c r="VU24" s="433"/>
      <c r="VV24" s="433"/>
      <c r="VW24" s="433"/>
      <c r="VX24" s="433"/>
      <c r="VY24" s="433"/>
      <c r="VZ24" s="433"/>
      <c r="WA24" s="433"/>
      <c r="WB24" s="433"/>
      <c r="WC24" s="433"/>
      <c r="WD24" s="433"/>
      <c r="WE24" s="433"/>
      <c r="WF24" s="433"/>
      <c r="WG24" s="433"/>
      <c r="WH24" s="433"/>
      <c r="WI24" s="433"/>
      <c r="WJ24" s="433"/>
      <c r="WK24" s="433"/>
      <c r="WL24" s="433"/>
      <c r="WM24" s="433"/>
      <c r="WN24" s="433"/>
      <c r="WO24" s="433"/>
      <c r="WP24" s="433"/>
      <c r="WQ24" s="433"/>
      <c r="WR24" s="433"/>
      <c r="WS24" s="433"/>
      <c r="WT24" s="433"/>
      <c r="WU24" s="433"/>
      <c r="WV24" s="433"/>
      <c r="WW24" s="433"/>
      <c r="WX24" s="433"/>
      <c r="WY24" s="433"/>
      <c r="WZ24" s="433"/>
      <c r="XA24" s="433"/>
      <c r="XB24" s="433"/>
      <c r="XC24" s="433"/>
      <c r="XD24" s="433"/>
      <c r="XE24" s="433"/>
      <c r="XF24" s="433"/>
      <c r="XG24" s="433"/>
      <c r="XH24" s="433"/>
      <c r="XI24" s="433"/>
      <c r="XJ24" s="433"/>
      <c r="XK24" s="433"/>
      <c r="XL24" s="433"/>
      <c r="XM24" s="433"/>
      <c r="XN24" s="433"/>
      <c r="XO24" s="433"/>
      <c r="XP24" s="433"/>
      <c r="XQ24" s="433"/>
      <c r="XR24" s="433"/>
      <c r="XS24" s="433"/>
      <c r="XT24" s="433"/>
      <c r="XU24" s="433"/>
      <c r="XV24" s="433"/>
      <c r="XW24" s="433"/>
      <c r="XX24" s="433"/>
      <c r="XY24" s="433"/>
      <c r="XZ24" s="433"/>
      <c r="YA24" s="433"/>
      <c r="YB24" s="433"/>
      <c r="YC24" s="433"/>
      <c r="YD24" s="433"/>
      <c r="YE24" s="433"/>
      <c r="YF24" s="433"/>
      <c r="YG24" s="433"/>
      <c r="YH24" s="433"/>
      <c r="YI24" s="433"/>
      <c r="YJ24" s="433"/>
      <c r="YK24" s="433"/>
      <c r="YL24" s="433"/>
      <c r="YM24" s="433"/>
      <c r="YN24" s="433"/>
      <c r="YO24" s="433"/>
      <c r="YP24" s="433"/>
      <c r="YQ24" s="433"/>
      <c r="YR24" s="433"/>
      <c r="YS24" s="433"/>
      <c r="YT24" s="433"/>
      <c r="YU24" s="433"/>
      <c r="YV24" s="433"/>
      <c r="YW24" s="433"/>
      <c r="YX24" s="433"/>
      <c r="YY24" s="433"/>
      <c r="YZ24" s="433"/>
      <c r="ZA24" s="433"/>
      <c r="ZB24" s="433"/>
      <c r="ZC24" s="433"/>
      <c r="ZD24" s="433"/>
      <c r="ZE24" s="433"/>
      <c r="ZF24" s="433"/>
      <c r="ZG24" s="433"/>
      <c r="ZH24" s="433"/>
      <c r="ZI24" s="433"/>
      <c r="ZJ24" s="433"/>
      <c r="ZK24" s="433"/>
      <c r="ZL24" s="433"/>
      <c r="ZM24" s="433"/>
      <c r="ZN24" s="433"/>
      <c r="ZO24" s="433"/>
      <c r="ZP24" s="433"/>
      <c r="ZQ24" s="433"/>
      <c r="ZR24" s="433"/>
      <c r="ZS24" s="433"/>
      <c r="ZT24" s="433"/>
      <c r="ZU24" s="433"/>
      <c r="ZV24" s="433"/>
      <c r="ZW24" s="433"/>
      <c r="ZX24" s="433"/>
      <c r="ZY24" s="433"/>
      <c r="ZZ24" s="433"/>
      <c r="AAA24" s="433"/>
      <c r="AAB24" s="433"/>
      <c r="AAC24" s="433"/>
      <c r="AAD24" s="433"/>
      <c r="AAE24" s="433"/>
      <c r="AAF24" s="433"/>
      <c r="AAG24" s="433"/>
      <c r="AAH24" s="433"/>
      <c r="AAI24" s="433"/>
      <c r="AAJ24" s="433"/>
      <c r="AAK24" s="433"/>
      <c r="AAL24" s="433"/>
      <c r="AAM24" s="433"/>
      <c r="AAN24" s="433"/>
      <c r="AAO24" s="433"/>
      <c r="AAP24" s="433"/>
      <c r="AAQ24" s="433"/>
      <c r="AAR24" s="433"/>
      <c r="AAS24" s="433"/>
      <c r="AAT24" s="433"/>
      <c r="AAU24" s="433"/>
      <c r="AAV24" s="433"/>
      <c r="AAW24" s="433"/>
      <c r="AAX24" s="433"/>
      <c r="AAY24" s="433"/>
      <c r="AAZ24" s="433"/>
      <c r="ABA24" s="433"/>
      <c r="ABB24" s="433"/>
      <c r="ABC24" s="433"/>
      <c r="ABD24" s="433"/>
      <c r="ABE24" s="433"/>
      <c r="ABF24" s="433"/>
      <c r="ABG24" s="433"/>
      <c r="ABH24" s="433"/>
      <c r="ABI24" s="433"/>
      <c r="ABJ24" s="433"/>
      <c r="ABK24" s="433"/>
      <c r="ABL24" s="433"/>
      <c r="ABM24" s="433"/>
      <c r="ABN24" s="433"/>
      <c r="ABO24" s="433"/>
      <c r="ABP24" s="433"/>
      <c r="ABQ24" s="433"/>
      <c r="ABR24" s="433"/>
      <c r="ABS24" s="433"/>
      <c r="ABT24" s="433"/>
      <c r="ABU24" s="433"/>
      <c r="ABV24" s="433"/>
      <c r="ABW24" s="433"/>
      <c r="ABX24" s="433"/>
      <c r="ABY24" s="433"/>
      <c r="ABZ24" s="433"/>
      <c r="ACA24" s="433"/>
      <c r="ACB24" s="433"/>
      <c r="ACC24" s="433"/>
      <c r="ACD24" s="433"/>
      <c r="ACE24" s="433"/>
      <c r="ACF24" s="433"/>
      <c r="ACG24" s="433"/>
      <c r="ACH24" s="433"/>
      <c r="ACI24" s="433"/>
      <c r="ACJ24" s="433"/>
      <c r="ACK24" s="433"/>
      <c r="ACL24" s="433"/>
      <c r="ACM24" s="433"/>
      <c r="ACN24" s="433"/>
      <c r="ACO24" s="433"/>
      <c r="ACP24" s="433"/>
      <c r="ACQ24" s="433"/>
      <c r="ACR24" s="433"/>
      <c r="ACS24" s="433"/>
      <c r="ACT24" s="433"/>
      <c r="ACU24" s="433"/>
      <c r="ACV24" s="433"/>
      <c r="ACW24" s="433"/>
      <c r="ACX24" s="433"/>
      <c r="ACY24" s="433"/>
      <c r="ACZ24" s="433"/>
      <c r="ADA24" s="433"/>
      <c r="ADB24" s="433"/>
      <c r="ADC24" s="433"/>
      <c r="ADD24" s="433"/>
      <c r="ADE24" s="433"/>
      <c r="ADF24" s="433"/>
      <c r="ADG24" s="433"/>
      <c r="ADH24" s="433"/>
      <c r="ADI24" s="433"/>
      <c r="ADJ24" s="433"/>
      <c r="ADK24" s="433"/>
      <c r="ADL24" s="433"/>
      <c r="ADM24" s="433"/>
      <c r="ADN24" s="433"/>
      <c r="ADO24" s="433"/>
      <c r="ADP24" s="433"/>
      <c r="ADQ24" s="433"/>
      <c r="ADR24" s="433"/>
      <c r="ADS24" s="433"/>
      <c r="ADT24" s="433"/>
      <c r="ADU24" s="433"/>
      <c r="ADV24" s="433"/>
      <c r="ADW24" s="433"/>
      <c r="ADX24" s="433"/>
      <c r="ADY24" s="433"/>
      <c r="ADZ24" s="433"/>
      <c r="AEA24" s="433"/>
      <c r="AEB24" s="433"/>
      <c r="AEC24" s="433"/>
      <c r="AED24" s="433"/>
      <c r="AEE24" s="433"/>
      <c r="AEF24" s="433"/>
      <c r="AEG24" s="433"/>
      <c r="AEH24" s="433"/>
      <c r="AEI24" s="433"/>
      <c r="AEJ24" s="433"/>
      <c r="AEK24" s="433"/>
      <c r="AEL24" s="433"/>
      <c r="AEM24" s="433"/>
      <c r="AEN24" s="433"/>
      <c r="AEO24" s="433"/>
      <c r="AEP24" s="433"/>
      <c r="AEQ24" s="433"/>
      <c r="AER24" s="433"/>
      <c r="AES24" s="433"/>
      <c r="AET24" s="433"/>
      <c r="AEU24" s="433"/>
      <c r="AEV24" s="433"/>
      <c r="AEW24" s="433"/>
      <c r="AEX24" s="433"/>
      <c r="AEY24" s="433"/>
      <c r="AEZ24" s="433"/>
      <c r="AFA24" s="433"/>
      <c r="AFB24" s="433"/>
      <c r="AFC24" s="433"/>
      <c r="AFD24" s="433"/>
      <c r="AFE24" s="433"/>
      <c r="AFF24" s="433"/>
      <c r="AFG24" s="433"/>
      <c r="AFH24" s="433"/>
      <c r="AFI24" s="433"/>
      <c r="AFJ24" s="433"/>
      <c r="AFK24" s="433"/>
      <c r="AFL24" s="433"/>
      <c r="AFM24" s="433"/>
      <c r="AFN24" s="433"/>
      <c r="AFO24" s="433"/>
      <c r="AFP24" s="433"/>
      <c r="AFQ24" s="433"/>
      <c r="AFR24" s="433"/>
      <c r="AFS24" s="433"/>
      <c r="AFT24" s="433"/>
      <c r="AFU24" s="433"/>
      <c r="AFV24" s="433"/>
      <c r="AFW24" s="433"/>
      <c r="AFX24" s="433"/>
      <c r="AFY24" s="433"/>
      <c r="AFZ24" s="433"/>
      <c r="AGA24" s="433"/>
      <c r="AGB24" s="433"/>
      <c r="AGC24" s="433"/>
      <c r="AGD24" s="433"/>
      <c r="AGE24" s="433"/>
      <c r="AGF24" s="433"/>
      <c r="AGG24" s="433"/>
      <c r="AGH24" s="433"/>
      <c r="AGI24" s="433"/>
      <c r="AGJ24" s="433"/>
      <c r="AGK24" s="433"/>
      <c r="AGL24" s="433"/>
      <c r="AGM24" s="433"/>
      <c r="AGN24" s="433"/>
      <c r="AGO24" s="433"/>
      <c r="AGP24" s="433"/>
      <c r="AGQ24" s="433"/>
      <c r="AGR24" s="433"/>
      <c r="AGS24" s="433"/>
      <c r="AGT24" s="433"/>
      <c r="AGU24" s="433"/>
      <c r="AGV24" s="433"/>
      <c r="AGW24" s="433"/>
      <c r="AGX24" s="433"/>
      <c r="AGY24" s="433"/>
      <c r="AGZ24" s="433"/>
      <c r="AHA24" s="433"/>
      <c r="AHB24" s="433"/>
      <c r="AHC24" s="433"/>
      <c r="AHD24" s="433"/>
      <c r="AHE24" s="433"/>
      <c r="AHF24" s="433"/>
      <c r="AHG24" s="433"/>
      <c r="AHH24" s="433"/>
      <c r="AHI24" s="433"/>
      <c r="AHJ24" s="433"/>
      <c r="AHK24" s="433"/>
      <c r="AHL24" s="433"/>
      <c r="AHM24" s="433"/>
      <c r="AHN24" s="433"/>
      <c r="AHO24" s="433"/>
      <c r="AHP24" s="433"/>
      <c r="AHQ24" s="433"/>
      <c r="AHR24" s="433"/>
      <c r="AHS24" s="433"/>
      <c r="AHT24" s="433"/>
      <c r="AHU24" s="433"/>
      <c r="AHV24" s="433"/>
      <c r="AHW24" s="433"/>
      <c r="AHX24" s="433"/>
      <c r="AHY24" s="433"/>
      <c r="AHZ24" s="433"/>
      <c r="AIA24" s="433"/>
      <c r="AIB24" s="433"/>
      <c r="AIC24" s="433"/>
      <c r="AID24" s="433"/>
      <c r="AIE24" s="433"/>
      <c r="AIF24" s="433"/>
      <c r="AIG24" s="433"/>
      <c r="AIH24" s="433"/>
      <c r="AII24" s="433"/>
      <c r="AIJ24" s="433"/>
      <c r="AIK24" s="433"/>
      <c r="AIL24" s="433"/>
      <c r="AIM24" s="433"/>
      <c r="AIN24" s="433"/>
      <c r="AIO24" s="433"/>
      <c r="AIP24" s="433"/>
      <c r="AIQ24" s="433"/>
      <c r="AIR24" s="433"/>
      <c r="AIS24" s="433"/>
      <c r="AIT24" s="433"/>
      <c r="AIU24" s="433"/>
      <c r="AIV24" s="433"/>
      <c r="AIW24" s="433"/>
      <c r="AIX24" s="433"/>
      <c r="AIY24" s="433"/>
      <c r="AIZ24" s="433"/>
      <c r="AJA24" s="433"/>
      <c r="AJB24" s="433"/>
      <c r="AJC24" s="433"/>
      <c r="AJD24" s="433"/>
      <c r="AJE24" s="433"/>
      <c r="AJF24" s="433"/>
      <c r="AJG24" s="433"/>
      <c r="AJH24" s="433"/>
      <c r="AJI24" s="433"/>
      <c r="AJJ24" s="433"/>
      <c r="AJK24" s="433"/>
      <c r="AJL24" s="433"/>
      <c r="AJM24" s="433"/>
      <c r="AJN24" s="433"/>
      <c r="AJO24" s="433"/>
      <c r="AJP24" s="433"/>
      <c r="AJQ24" s="433"/>
      <c r="AJR24" s="433"/>
      <c r="AJS24" s="433"/>
      <c r="AJT24" s="433"/>
      <c r="AJU24" s="433"/>
      <c r="AJV24" s="433"/>
      <c r="AJW24" s="433"/>
      <c r="AJX24" s="433"/>
      <c r="AJY24" s="433"/>
      <c r="AJZ24" s="433"/>
      <c r="AKA24" s="433"/>
      <c r="AKB24" s="433"/>
      <c r="AKC24" s="433"/>
      <c r="AKD24" s="433"/>
      <c r="AKE24" s="433"/>
      <c r="AKF24" s="433"/>
      <c r="AKG24" s="433"/>
      <c r="AKH24" s="433"/>
      <c r="AKI24" s="433"/>
      <c r="AKJ24" s="433"/>
      <c r="AKK24" s="433"/>
      <c r="AKL24" s="433"/>
      <c r="AKM24" s="433"/>
      <c r="AKN24" s="433"/>
      <c r="AKO24" s="433"/>
      <c r="AKP24" s="433"/>
      <c r="AKQ24" s="433"/>
      <c r="AKR24" s="433"/>
      <c r="AKS24" s="433"/>
      <c r="AKT24" s="433"/>
      <c r="AKU24" s="433"/>
      <c r="AKV24" s="433"/>
      <c r="AKW24" s="433"/>
      <c r="AKX24" s="433"/>
      <c r="AKY24" s="433"/>
      <c r="AKZ24" s="433"/>
      <c r="ALA24" s="433"/>
      <c r="ALB24" s="433"/>
      <c r="ALC24" s="433"/>
      <c r="ALD24" s="433"/>
      <c r="ALE24" s="433"/>
      <c r="ALF24" s="433"/>
      <c r="ALG24" s="433"/>
      <c r="ALH24" s="433"/>
      <c r="ALI24" s="433"/>
      <c r="ALJ24" s="433"/>
      <c r="ALK24" s="433"/>
      <c r="ALL24" s="433"/>
      <c r="ALM24" s="433"/>
      <c r="ALN24" s="433"/>
      <c r="ALO24" s="433"/>
      <c r="ALP24" s="433"/>
      <c r="ALQ24" s="433"/>
      <c r="ALR24" s="433"/>
      <c r="ALS24" s="433"/>
      <c r="ALT24" s="433"/>
      <c r="ALU24" s="433"/>
      <c r="ALV24" s="433"/>
      <c r="ALW24" s="433"/>
      <c r="ALX24" s="433"/>
      <c r="ALY24" s="433"/>
      <c r="ALZ24" s="433"/>
      <c r="AMA24" s="433"/>
      <c r="AMB24" s="433"/>
      <c r="AMC24" s="433"/>
      <c r="AMD24" s="433"/>
      <c r="AME24" s="433"/>
      <c r="AMF24" s="433"/>
      <c r="AMG24" s="433"/>
      <c r="AMH24" s="433"/>
      <c r="AMI24" s="433"/>
      <c r="AMJ24" s="433"/>
      <c r="AMK24" s="433"/>
      <c r="AML24" s="433"/>
      <c r="AMM24" s="433"/>
      <c r="AMN24" s="433"/>
      <c r="AMO24" s="433"/>
      <c r="AMP24" s="433"/>
      <c r="AMQ24" s="433"/>
      <c r="AMR24" s="433"/>
      <c r="AMS24" s="433"/>
      <c r="AMT24" s="433"/>
      <c r="AMU24" s="433"/>
      <c r="AMV24" s="433"/>
      <c r="AMW24" s="433"/>
      <c r="AMX24" s="433"/>
      <c r="AMY24" s="433"/>
      <c r="AMZ24" s="433"/>
      <c r="ANA24" s="433"/>
      <c r="ANB24" s="433"/>
      <c r="ANC24" s="433"/>
      <c r="AND24" s="433"/>
      <c r="ANE24" s="433"/>
      <c r="ANF24" s="433"/>
      <c r="ANG24" s="433"/>
      <c r="ANH24" s="433"/>
      <c r="ANI24" s="433"/>
      <c r="ANJ24" s="433"/>
      <c r="ANK24" s="433"/>
      <c r="ANL24" s="433"/>
      <c r="ANM24" s="433"/>
      <c r="ANN24" s="433"/>
      <c r="ANO24" s="433"/>
      <c r="ANP24" s="433"/>
      <c r="ANQ24" s="433"/>
      <c r="ANR24" s="433"/>
      <c r="ANS24" s="433"/>
      <c r="ANT24" s="433"/>
      <c r="ANU24" s="433"/>
      <c r="ANV24" s="433"/>
      <c r="ANW24" s="433"/>
      <c r="ANX24" s="433"/>
      <c r="ANY24" s="433"/>
      <c r="ANZ24" s="433"/>
      <c r="AOA24" s="433"/>
      <c r="AOB24" s="433"/>
      <c r="AOC24" s="433"/>
      <c r="AOD24" s="433"/>
      <c r="AOE24" s="433"/>
      <c r="AOF24" s="433"/>
      <c r="AOG24" s="433"/>
      <c r="AOH24" s="433"/>
      <c r="AOI24" s="433"/>
      <c r="AOJ24" s="433"/>
      <c r="AOK24" s="433"/>
      <c r="AOL24" s="433"/>
      <c r="AOM24" s="433"/>
      <c r="AON24" s="433"/>
      <c r="AOO24" s="433"/>
      <c r="AOP24" s="433"/>
      <c r="AOQ24" s="433"/>
      <c r="AOR24" s="433"/>
      <c r="AOS24" s="433"/>
      <c r="AOT24" s="433"/>
      <c r="AOU24" s="433"/>
      <c r="AOV24" s="433"/>
      <c r="AOW24" s="433"/>
      <c r="AOX24" s="433"/>
      <c r="AOY24" s="433"/>
      <c r="AOZ24" s="433"/>
      <c r="APA24" s="433"/>
      <c r="APB24" s="433"/>
      <c r="APC24" s="433"/>
      <c r="APD24" s="433"/>
      <c r="APE24" s="433"/>
      <c r="APF24" s="433"/>
      <c r="APG24" s="433"/>
      <c r="APH24" s="433"/>
      <c r="API24" s="433"/>
      <c r="APJ24" s="433"/>
      <c r="APK24" s="433"/>
      <c r="APL24" s="433"/>
      <c r="APM24" s="433"/>
      <c r="APN24" s="433"/>
      <c r="APO24" s="433"/>
      <c r="APP24" s="433"/>
      <c r="APQ24" s="433"/>
      <c r="APR24" s="433"/>
      <c r="APS24" s="433"/>
      <c r="APT24" s="433"/>
      <c r="APU24" s="433"/>
      <c r="APV24" s="433"/>
      <c r="APW24" s="433"/>
      <c r="APX24" s="433"/>
      <c r="APY24" s="433"/>
      <c r="APZ24" s="433"/>
      <c r="AQA24" s="433"/>
      <c r="AQB24" s="433"/>
      <c r="AQC24" s="433"/>
      <c r="AQD24" s="433"/>
      <c r="AQE24" s="433"/>
      <c r="AQF24" s="433"/>
      <c r="AQG24" s="433"/>
      <c r="AQH24" s="433"/>
      <c r="AQI24" s="433"/>
      <c r="AQJ24" s="433"/>
      <c r="AQK24" s="433"/>
      <c r="AQL24" s="433"/>
      <c r="AQM24" s="433"/>
      <c r="AQN24" s="433"/>
      <c r="AQO24" s="433"/>
      <c r="AQP24" s="433"/>
      <c r="AQQ24" s="433"/>
      <c r="AQR24" s="433"/>
      <c r="AQS24" s="433"/>
      <c r="AQT24" s="433"/>
      <c r="AQU24" s="433"/>
      <c r="AQV24" s="433"/>
      <c r="AQW24" s="433"/>
      <c r="AQX24" s="433"/>
      <c r="AQY24" s="433"/>
      <c r="AQZ24" s="433"/>
      <c r="ARA24" s="433"/>
      <c r="ARB24" s="433"/>
      <c r="ARC24" s="433"/>
      <c r="ARD24" s="433"/>
      <c r="ARE24" s="433"/>
      <c r="ARF24" s="433"/>
      <c r="ARG24" s="433"/>
      <c r="ARH24" s="433"/>
      <c r="ARI24" s="433"/>
      <c r="ARJ24" s="433"/>
      <c r="ARK24" s="433"/>
      <c r="ARL24" s="433"/>
      <c r="ARM24" s="433"/>
      <c r="ARN24" s="433"/>
      <c r="ARO24" s="433"/>
      <c r="ARP24" s="433"/>
      <c r="ARQ24" s="433"/>
      <c r="ARR24" s="433"/>
      <c r="ARS24" s="433"/>
      <c r="ART24" s="433"/>
      <c r="ARU24" s="433"/>
      <c r="ARV24" s="433"/>
      <c r="ARW24" s="433"/>
      <c r="ARX24" s="433"/>
      <c r="ARY24" s="433"/>
      <c r="ARZ24" s="433"/>
      <c r="ASA24" s="433"/>
      <c r="ASB24" s="433"/>
      <c r="ASC24" s="433"/>
      <c r="ASD24" s="433"/>
      <c r="ASE24" s="433"/>
      <c r="ASF24" s="433"/>
      <c r="ASG24" s="433"/>
      <c r="ASH24" s="433"/>
      <c r="ASI24" s="433"/>
      <c r="ASJ24" s="433"/>
      <c r="ASK24" s="433"/>
      <c r="ASL24" s="433"/>
      <c r="ASM24" s="433"/>
      <c r="ASN24" s="433"/>
      <c r="ASO24" s="433"/>
      <c r="ASP24" s="433"/>
      <c r="ASQ24" s="433"/>
      <c r="ASR24" s="433"/>
      <c r="ASS24" s="433"/>
      <c r="AST24" s="433"/>
      <c r="ASU24" s="433"/>
      <c r="ASV24" s="433"/>
      <c r="ASW24" s="433"/>
      <c r="ASX24" s="433"/>
      <c r="ASY24" s="433"/>
      <c r="ASZ24" s="433"/>
      <c r="ATA24" s="433"/>
      <c r="ATB24" s="433"/>
      <c r="ATC24" s="433"/>
      <c r="ATD24" s="433"/>
      <c r="ATE24" s="433"/>
      <c r="ATF24" s="433"/>
      <c r="ATG24" s="433"/>
      <c r="ATH24" s="433"/>
      <c r="ATI24" s="433"/>
      <c r="ATJ24" s="433"/>
      <c r="ATK24" s="433"/>
      <c r="ATL24" s="433"/>
      <c r="ATM24" s="433"/>
      <c r="ATN24" s="433"/>
      <c r="ATO24" s="433"/>
      <c r="ATP24" s="433"/>
      <c r="ATQ24" s="433"/>
      <c r="ATR24" s="433"/>
      <c r="ATS24" s="433"/>
      <c r="ATT24" s="433"/>
      <c r="ATU24" s="433"/>
      <c r="ATV24" s="433"/>
      <c r="ATW24" s="433"/>
      <c r="ATX24" s="433"/>
      <c r="ATY24" s="433"/>
      <c r="ATZ24" s="433"/>
      <c r="AUA24" s="433"/>
      <c r="AUB24" s="433"/>
      <c r="AUC24" s="433"/>
      <c r="AUD24" s="433"/>
      <c r="AUE24" s="433"/>
      <c r="AUF24" s="433"/>
      <c r="AUG24" s="433"/>
      <c r="AUH24" s="433"/>
      <c r="AUI24" s="433"/>
      <c r="AUJ24" s="433"/>
      <c r="AUK24" s="433"/>
      <c r="AUL24" s="433"/>
      <c r="AUM24" s="433"/>
      <c r="AUN24" s="433"/>
      <c r="AUO24" s="433"/>
      <c r="AUP24" s="433"/>
      <c r="AUQ24" s="433"/>
      <c r="AUR24" s="433"/>
      <c r="AUS24" s="433"/>
      <c r="AUT24" s="433"/>
      <c r="AUU24" s="433"/>
      <c r="AUV24" s="433"/>
      <c r="AUW24" s="433"/>
      <c r="AUX24" s="433"/>
      <c r="AUY24" s="433"/>
      <c r="AUZ24" s="433"/>
      <c r="AVA24" s="433"/>
      <c r="AVB24" s="433"/>
      <c r="AVC24" s="433"/>
      <c r="AVD24" s="433"/>
      <c r="AVE24" s="433"/>
      <c r="AVF24" s="433"/>
      <c r="AVG24" s="433"/>
      <c r="AVH24" s="433"/>
      <c r="AVI24" s="433"/>
      <c r="AVJ24" s="433"/>
      <c r="AVK24" s="433"/>
      <c r="AVL24" s="433"/>
      <c r="AVM24" s="433"/>
      <c r="AVN24" s="433"/>
      <c r="AVO24" s="433"/>
      <c r="AVP24" s="433"/>
      <c r="AVQ24" s="433"/>
      <c r="AVR24" s="433"/>
      <c r="AVS24" s="433"/>
      <c r="AVT24" s="433"/>
      <c r="AVU24" s="433"/>
      <c r="AVV24" s="433"/>
      <c r="AVW24" s="433"/>
      <c r="AVX24" s="433"/>
      <c r="AVY24" s="433"/>
      <c r="AVZ24" s="433"/>
      <c r="AWA24" s="433"/>
      <c r="AWB24" s="433"/>
      <c r="AWC24" s="433"/>
      <c r="AWD24" s="433"/>
      <c r="AWE24" s="433"/>
      <c r="AWF24" s="433"/>
      <c r="AWG24" s="433"/>
      <c r="AWH24" s="433"/>
      <c r="AWI24" s="433"/>
      <c r="AWJ24" s="433"/>
      <c r="AWK24" s="433"/>
      <c r="AWL24" s="433"/>
      <c r="AWM24" s="433"/>
      <c r="AWN24" s="433"/>
      <c r="AWO24" s="433"/>
      <c r="AWP24" s="433"/>
      <c r="AWQ24" s="433"/>
      <c r="AWR24" s="433"/>
      <c r="AWS24" s="433"/>
      <c r="AWT24" s="433"/>
      <c r="AWU24" s="433"/>
      <c r="AWV24" s="433"/>
      <c r="AWW24" s="433"/>
      <c r="AWX24" s="433"/>
      <c r="AWY24" s="433"/>
      <c r="AWZ24" s="433"/>
      <c r="AXA24" s="433"/>
      <c r="AXB24" s="433"/>
      <c r="AXC24" s="433"/>
      <c r="AXD24" s="433"/>
      <c r="AXE24" s="433"/>
      <c r="AXF24" s="433"/>
      <c r="AXG24" s="433"/>
      <c r="AXH24" s="433"/>
      <c r="AXI24" s="433"/>
      <c r="AXJ24" s="433"/>
      <c r="AXK24" s="433"/>
      <c r="AXL24" s="433"/>
      <c r="AXM24" s="433"/>
      <c r="AXN24" s="433"/>
      <c r="AXO24" s="433"/>
      <c r="AXP24" s="433"/>
      <c r="AXQ24" s="433"/>
      <c r="AXR24" s="433"/>
      <c r="AXS24" s="433"/>
      <c r="AXT24" s="433"/>
      <c r="AXU24" s="433"/>
      <c r="AXV24" s="433"/>
      <c r="AXW24" s="433"/>
      <c r="AXX24" s="433"/>
      <c r="AXY24" s="433"/>
      <c r="AXZ24" s="433"/>
      <c r="AYA24" s="433"/>
      <c r="AYB24" s="433"/>
      <c r="AYC24" s="433"/>
      <c r="AYD24" s="433"/>
      <c r="AYE24" s="433"/>
      <c r="AYF24" s="433"/>
      <c r="AYG24" s="433"/>
      <c r="AYH24" s="433"/>
      <c r="AYI24" s="433"/>
      <c r="AYJ24" s="433"/>
      <c r="AYK24" s="433"/>
      <c r="AYL24" s="433"/>
      <c r="AYM24" s="433"/>
      <c r="AYN24" s="433"/>
      <c r="AYO24" s="433"/>
      <c r="AYP24" s="433"/>
      <c r="AYQ24" s="433"/>
      <c r="AYR24" s="433"/>
      <c r="AYS24" s="433"/>
      <c r="AYT24" s="433"/>
      <c r="AYU24" s="433"/>
      <c r="AYV24" s="433"/>
      <c r="AYW24" s="433"/>
      <c r="AYX24" s="433"/>
      <c r="AYY24" s="433"/>
      <c r="AYZ24" s="433"/>
      <c r="AZA24" s="433"/>
      <c r="AZB24" s="433"/>
      <c r="AZC24" s="433"/>
      <c r="AZD24" s="433"/>
      <c r="AZE24" s="433"/>
      <c r="AZF24" s="433"/>
      <c r="AZG24" s="433"/>
      <c r="AZH24" s="433"/>
      <c r="AZI24" s="433"/>
      <c r="AZJ24" s="433"/>
      <c r="AZK24" s="433"/>
      <c r="AZL24" s="433"/>
      <c r="AZM24" s="433"/>
      <c r="AZN24" s="433"/>
      <c r="AZO24" s="433"/>
      <c r="AZP24" s="433"/>
      <c r="AZQ24" s="433"/>
      <c r="AZR24" s="433"/>
      <c r="AZS24" s="433"/>
      <c r="AZT24" s="433"/>
      <c r="AZU24" s="433"/>
      <c r="AZV24" s="433"/>
      <c r="AZW24" s="433"/>
      <c r="AZX24" s="433"/>
      <c r="AZY24" s="433"/>
      <c r="AZZ24" s="433"/>
      <c r="BAA24" s="433"/>
      <c r="BAB24" s="433"/>
      <c r="BAC24" s="433"/>
      <c r="BAD24" s="433"/>
      <c r="BAE24" s="433"/>
      <c r="BAF24" s="433"/>
      <c r="BAG24" s="433"/>
      <c r="BAH24" s="433"/>
      <c r="BAI24" s="433"/>
      <c r="BAJ24" s="433"/>
      <c r="BAK24" s="433"/>
      <c r="BAL24" s="433"/>
      <c r="BAM24" s="433"/>
      <c r="BAN24" s="433"/>
      <c r="BAO24" s="433"/>
      <c r="BAP24" s="433"/>
      <c r="BAQ24" s="433"/>
      <c r="BAR24" s="433"/>
      <c r="BAS24" s="433"/>
      <c r="BAT24" s="433"/>
      <c r="BAU24" s="433"/>
      <c r="BAV24" s="433"/>
      <c r="BAW24" s="433"/>
      <c r="BAX24" s="433"/>
      <c r="BAY24" s="433"/>
      <c r="BAZ24" s="433"/>
      <c r="BBA24" s="433"/>
      <c r="BBB24" s="433"/>
      <c r="BBC24" s="433"/>
      <c r="BBD24" s="433"/>
      <c r="BBE24" s="433"/>
      <c r="BBF24" s="433"/>
      <c r="BBG24" s="433"/>
      <c r="BBH24" s="433"/>
      <c r="BBI24" s="433"/>
      <c r="BBJ24" s="433"/>
      <c r="BBK24" s="433"/>
      <c r="BBL24" s="433"/>
      <c r="BBM24" s="433"/>
      <c r="BBN24" s="433"/>
      <c r="BBO24" s="433"/>
      <c r="BBP24" s="433"/>
      <c r="BBQ24" s="433"/>
      <c r="BBR24" s="433"/>
      <c r="BBS24" s="433"/>
      <c r="BBT24" s="433"/>
      <c r="BBU24" s="433"/>
      <c r="BBV24" s="433"/>
      <c r="BBW24" s="433"/>
      <c r="BBX24" s="433"/>
      <c r="BBY24" s="433"/>
      <c r="BBZ24" s="433"/>
      <c r="BCA24" s="433"/>
      <c r="BCB24" s="433"/>
      <c r="BCC24" s="433"/>
      <c r="BCD24" s="433"/>
      <c r="BCE24" s="433"/>
      <c r="BCF24" s="433"/>
      <c r="BCG24" s="433"/>
      <c r="BCH24" s="433"/>
      <c r="BCI24" s="433"/>
      <c r="BCJ24" s="433"/>
      <c r="BCK24" s="433"/>
      <c r="BCL24" s="433"/>
      <c r="BCM24" s="433"/>
      <c r="BCN24" s="433"/>
      <c r="BCO24" s="433"/>
      <c r="BCP24" s="433"/>
      <c r="BCQ24" s="433"/>
      <c r="BCR24" s="433"/>
      <c r="BCS24" s="433"/>
      <c r="BCT24" s="433"/>
      <c r="BCU24" s="433"/>
      <c r="BCV24" s="433"/>
      <c r="BCW24" s="433"/>
      <c r="BCX24" s="433"/>
      <c r="BCY24" s="433"/>
      <c r="BCZ24" s="433"/>
      <c r="BDA24" s="433"/>
      <c r="BDB24" s="433"/>
      <c r="BDC24" s="433"/>
      <c r="BDD24" s="433"/>
      <c r="BDE24" s="433"/>
      <c r="BDF24" s="433"/>
      <c r="BDG24" s="433"/>
      <c r="BDH24" s="433"/>
      <c r="BDI24" s="433"/>
      <c r="BDJ24" s="433"/>
      <c r="BDK24" s="433"/>
      <c r="BDL24" s="433"/>
      <c r="BDM24" s="433"/>
      <c r="BDN24" s="433"/>
      <c r="BDO24" s="433"/>
      <c r="BDP24" s="433"/>
      <c r="BDQ24" s="433"/>
      <c r="BDR24" s="433"/>
      <c r="BDS24" s="433"/>
      <c r="BDT24" s="433"/>
      <c r="BDU24" s="433"/>
      <c r="BDV24" s="433"/>
      <c r="BDW24" s="433"/>
      <c r="BDX24" s="433"/>
      <c r="BDY24" s="433"/>
      <c r="BDZ24" s="433"/>
      <c r="BEA24" s="433"/>
      <c r="BEB24" s="433"/>
      <c r="BEC24" s="433"/>
      <c r="BED24" s="433"/>
      <c r="BEE24" s="433"/>
      <c r="BEF24" s="433"/>
      <c r="BEG24" s="433"/>
      <c r="BEH24" s="433"/>
      <c r="BEI24" s="433"/>
      <c r="BEJ24" s="433"/>
      <c r="BEK24" s="433"/>
      <c r="BEL24" s="433"/>
      <c r="BEM24" s="433"/>
      <c r="BEN24" s="433"/>
      <c r="BEO24" s="433"/>
      <c r="BEP24" s="433"/>
      <c r="BEQ24" s="433"/>
      <c r="BER24" s="433"/>
      <c r="BES24" s="433"/>
      <c r="BET24" s="433"/>
      <c r="BEU24" s="433"/>
      <c r="BEV24" s="433"/>
      <c r="BEW24" s="433"/>
      <c r="BEX24" s="433"/>
      <c r="BEY24" s="433"/>
      <c r="BEZ24" s="433"/>
      <c r="BFA24" s="433"/>
      <c r="BFB24" s="433"/>
      <c r="BFC24" s="433"/>
      <c r="BFD24" s="433"/>
      <c r="BFE24" s="433"/>
      <c r="BFF24" s="433"/>
      <c r="BFG24" s="433"/>
      <c r="BFH24" s="433"/>
      <c r="BFI24" s="433"/>
      <c r="BFJ24" s="433"/>
      <c r="BFK24" s="433"/>
      <c r="BFL24" s="433"/>
      <c r="BFM24" s="433"/>
      <c r="BFN24" s="433"/>
      <c r="BFO24" s="433"/>
      <c r="BFP24" s="433"/>
      <c r="BFQ24" s="433"/>
      <c r="BFR24" s="433"/>
      <c r="BFS24" s="433"/>
      <c r="BFT24" s="433"/>
      <c r="BFU24" s="433"/>
      <c r="BFV24" s="433"/>
      <c r="BFW24" s="433"/>
      <c r="BFX24" s="433"/>
      <c r="BFY24" s="433"/>
      <c r="BFZ24" s="433"/>
      <c r="BGA24" s="433"/>
      <c r="BGB24" s="433"/>
      <c r="BGC24" s="433"/>
      <c r="BGD24" s="433"/>
      <c r="BGE24" s="433"/>
      <c r="BGF24" s="433"/>
      <c r="BGG24" s="433"/>
      <c r="BGH24" s="433"/>
      <c r="BGI24" s="433"/>
      <c r="BGJ24" s="433"/>
      <c r="BGK24" s="433"/>
      <c r="BGL24" s="433"/>
      <c r="BGM24" s="433"/>
      <c r="BGN24" s="433"/>
      <c r="BGO24" s="433"/>
      <c r="BGP24" s="433"/>
      <c r="BGQ24" s="433"/>
      <c r="BGR24" s="433"/>
      <c r="BGS24" s="433"/>
      <c r="BGT24" s="433"/>
      <c r="BGU24" s="433"/>
      <c r="BGV24" s="433"/>
      <c r="BGW24" s="433"/>
      <c r="BGX24" s="433"/>
      <c r="BGY24" s="433"/>
      <c r="BGZ24" s="433"/>
      <c r="BHA24" s="433"/>
      <c r="BHB24" s="433"/>
      <c r="BHC24" s="433"/>
      <c r="BHD24" s="433"/>
      <c r="BHE24" s="433"/>
      <c r="BHF24" s="433"/>
      <c r="BHG24" s="433"/>
      <c r="BHH24" s="433"/>
      <c r="BHI24" s="433"/>
      <c r="BHJ24" s="433"/>
      <c r="BHK24" s="433"/>
      <c r="BHL24" s="433"/>
      <c r="BHM24" s="433"/>
      <c r="BHN24" s="433"/>
      <c r="BHO24" s="433"/>
      <c r="BHP24" s="433"/>
      <c r="BHQ24" s="433"/>
      <c r="BHR24" s="433"/>
      <c r="BHS24" s="433"/>
      <c r="BHT24" s="433"/>
      <c r="BHU24" s="433"/>
      <c r="BHV24" s="433"/>
      <c r="BHW24" s="433"/>
      <c r="BHX24" s="433"/>
      <c r="BHY24" s="433"/>
      <c r="BHZ24" s="433"/>
      <c r="BIA24" s="433"/>
      <c r="BIB24" s="433"/>
      <c r="BIC24" s="433"/>
      <c r="BID24" s="433"/>
      <c r="BIE24" s="433"/>
      <c r="BIF24" s="433"/>
      <c r="BIG24" s="433"/>
      <c r="BIH24" s="433"/>
      <c r="BII24" s="433"/>
      <c r="BIJ24" s="433"/>
      <c r="BIK24" s="433"/>
      <c r="BIL24" s="433"/>
      <c r="BIM24" s="433"/>
      <c r="BIN24" s="433"/>
      <c r="BIO24" s="433"/>
      <c r="BIP24" s="433"/>
      <c r="BIQ24" s="433"/>
      <c r="BIR24" s="433"/>
      <c r="BIS24" s="433"/>
      <c r="BIT24" s="433"/>
      <c r="BIU24" s="433"/>
      <c r="BIV24" s="433"/>
      <c r="BIW24" s="433"/>
      <c r="BIX24" s="433"/>
      <c r="BIY24" s="433"/>
      <c r="BIZ24" s="433"/>
      <c r="BJA24" s="433"/>
      <c r="BJB24" s="433"/>
      <c r="BJC24" s="433"/>
      <c r="BJD24" s="433"/>
      <c r="BJE24" s="433"/>
      <c r="BJF24" s="433"/>
      <c r="BJG24" s="433"/>
      <c r="BJH24" s="433"/>
      <c r="BJI24" s="433"/>
      <c r="BJJ24" s="433"/>
      <c r="BJK24" s="433"/>
      <c r="BJL24" s="433"/>
      <c r="BJM24" s="433"/>
      <c r="BJN24" s="433"/>
      <c r="BJO24" s="433"/>
      <c r="BJP24" s="433"/>
      <c r="BJQ24" s="433"/>
      <c r="BJR24" s="433"/>
      <c r="BJS24" s="433"/>
      <c r="BJT24" s="433"/>
      <c r="BJU24" s="433"/>
      <c r="BJV24" s="433"/>
      <c r="BJW24" s="433"/>
      <c r="BJX24" s="433"/>
      <c r="BJY24" s="433"/>
      <c r="BJZ24" s="433"/>
      <c r="BKA24" s="433"/>
      <c r="BKB24" s="433"/>
      <c r="BKC24" s="433"/>
      <c r="BKD24" s="433"/>
      <c r="BKE24" s="433"/>
      <c r="BKF24" s="433"/>
      <c r="BKG24" s="433"/>
      <c r="BKH24" s="433"/>
      <c r="BKI24" s="433"/>
      <c r="BKJ24" s="433"/>
      <c r="BKK24" s="433"/>
      <c r="BKL24" s="433"/>
      <c r="BKM24" s="433"/>
      <c r="BKN24" s="433"/>
      <c r="BKO24" s="433"/>
      <c r="BKP24" s="433"/>
      <c r="BKQ24" s="433"/>
      <c r="BKR24" s="433"/>
      <c r="BKS24" s="433"/>
      <c r="BKT24" s="433"/>
      <c r="BKU24" s="433"/>
      <c r="BKV24" s="433"/>
      <c r="BKW24" s="433"/>
      <c r="BKX24" s="433"/>
      <c r="BKY24" s="433"/>
      <c r="BKZ24" s="433"/>
      <c r="BLA24" s="433"/>
      <c r="BLB24" s="433"/>
      <c r="BLC24" s="433"/>
      <c r="BLD24" s="433"/>
      <c r="BLE24" s="433"/>
      <c r="BLF24" s="433"/>
      <c r="BLG24" s="433"/>
      <c r="BLH24" s="433"/>
      <c r="BLI24" s="433"/>
      <c r="BLJ24" s="433"/>
      <c r="BLK24" s="433"/>
      <c r="BLL24" s="433"/>
      <c r="BLM24" s="433"/>
      <c r="BLN24" s="433"/>
      <c r="BLO24" s="433"/>
      <c r="BLP24" s="433"/>
      <c r="BLQ24" s="433"/>
      <c r="BLR24" s="433"/>
      <c r="BLS24" s="433"/>
      <c r="BLT24" s="433"/>
      <c r="BLU24" s="433"/>
      <c r="BLV24" s="433"/>
      <c r="BLW24" s="433"/>
      <c r="BLX24" s="433"/>
      <c r="BLY24" s="433"/>
      <c r="BLZ24" s="433"/>
      <c r="BMA24" s="433"/>
      <c r="BMB24" s="433"/>
      <c r="BMC24" s="433"/>
      <c r="BMD24" s="433"/>
      <c r="BME24" s="433"/>
      <c r="BMF24" s="433"/>
      <c r="BMG24" s="433"/>
      <c r="BMH24" s="433"/>
      <c r="BMI24" s="433"/>
      <c r="BMJ24" s="433"/>
      <c r="BMK24" s="433"/>
      <c r="BML24" s="433"/>
      <c r="BMM24" s="433"/>
      <c r="BMN24" s="433"/>
      <c r="BMO24" s="433"/>
      <c r="BMP24" s="433"/>
      <c r="BMQ24" s="433"/>
      <c r="BMR24" s="433"/>
      <c r="BMS24" s="433"/>
      <c r="BMT24" s="433"/>
      <c r="BMU24" s="433"/>
      <c r="BMV24" s="433"/>
      <c r="BMW24" s="433"/>
      <c r="BMX24" s="433"/>
      <c r="BMY24" s="433"/>
      <c r="BMZ24" s="433"/>
      <c r="BNA24" s="433"/>
      <c r="BNB24" s="433"/>
      <c r="BNC24" s="433"/>
      <c r="BND24" s="433"/>
      <c r="BNE24" s="433"/>
      <c r="BNF24" s="433"/>
      <c r="BNG24" s="433"/>
      <c r="BNH24" s="433"/>
      <c r="BNI24" s="433"/>
      <c r="BNJ24" s="433"/>
      <c r="BNK24" s="433"/>
      <c r="BNL24" s="433"/>
      <c r="BNM24" s="433"/>
      <c r="BNN24" s="433"/>
      <c r="BNO24" s="433"/>
      <c r="BNP24" s="433"/>
      <c r="BNQ24" s="433"/>
      <c r="BNR24" s="433"/>
      <c r="BNS24" s="433"/>
      <c r="BNT24" s="433"/>
      <c r="BNU24" s="433"/>
      <c r="BNV24" s="433"/>
      <c r="BNW24" s="433"/>
      <c r="BNX24" s="433"/>
      <c r="BNY24" s="433"/>
      <c r="BNZ24" s="433"/>
      <c r="BOA24" s="433"/>
      <c r="BOB24" s="433"/>
      <c r="BOC24" s="433"/>
      <c r="BOD24" s="433"/>
      <c r="BOE24" s="433"/>
      <c r="BOF24" s="433"/>
      <c r="BOG24" s="433"/>
      <c r="BOH24" s="433"/>
      <c r="BOI24" s="433"/>
      <c r="BOJ24" s="433"/>
      <c r="BOK24" s="433"/>
      <c r="BOL24" s="433"/>
      <c r="BOM24" s="433"/>
      <c r="BON24" s="433"/>
      <c r="BOO24" s="433"/>
      <c r="BOP24" s="433"/>
      <c r="BOQ24" s="433"/>
      <c r="BOR24" s="433"/>
      <c r="BOS24" s="433"/>
      <c r="BOT24" s="433"/>
      <c r="BOU24" s="433"/>
      <c r="BOV24" s="433"/>
      <c r="BOW24" s="433"/>
      <c r="BOX24" s="433"/>
      <c r="BOY24" s="433"/>
      <c r="BOZ24" s="433"/>
      <c r="BPA24" s="433"/>
      <c r="BPB24" s="433"/>
      <c r="BPC24" s="433"/>
      <c r="BPD24" s="433"/>
      <c r="BPE24" s="433"/>
      <c r="BPF24" s="433"/>
      <c r="BPG24" s="433"/>
      <c r="BPH24" s="433"/>
      <c r="BPI24" s="433"/>
      <c r="BPJ24" s="433"/>
      <c r="BPK24" s="433"/>
      <c r="BPL24" s="433"/>
      <c r="BPM24" s="433"/>
      <c r="BPN24" s="433"/>
      <c r="BPO24" s="433"/>
      <c r="BPP24" s="433"/>
      <c r="BPQ24" s="433"/>
      <c r="BPR24" s="433"/>
      <c r="BPS24" s="433"/>
      <c r="BPT24" s="433"/>
      <c r="BPU24" s="433"/>
      <c r="BPV24" s="433"/>
      <c r="BPW24" s="433"/>
      <c r="BPX24" s="433"/>
      <c r="BPY24" s="433"/>
      <c r="BPZ24" s="433"/>
      <c r="BQA24" s="433"/>
      <c r="BQB24" s="433"/>
      <c r="BQC24" s="433"/>
      <c r="BQD24" s="433"/>
      <c r="BQE24" s="433"/>
      <c r="BQF24" s="433"/>
      <c r="BQG24" s="433"/>
      <c r="BQH24" s="433"/>
      <c r="BQI24" s="433"/>
      <c r="BQJ24" s="433"/>
      <c r="BQK24" s="433"/>
      <c r="BQL24" s="433"/>
      <c r="BQM24" s="433"/>
      <c r="BQN24" s="433"/>
      <c r="BQO24" s="433"/>
      <c r="BQP24" s="433"/>
      <c r="BQQ24" s="433"/>
      <c r="BQR24" s="433"/>
      <c r="BQS24" s="433"/>
      <c r="BQT24" s="433"/>
      <c r="BQU24" s="433"/>
      <c r="BQV24" s="433"/>
      <c r="BQW24" s="433"/>
      <c r="BQX24" s="433"/>
      <c r="BQY24" s="433"/>
      <c r="BQZ24" s="433"/>
      <c r="BRA24" s="433"/>
      <c r="BRB24" s="433"/>
      <c r="BRC24" s="433"/>
      <c r="BRD24" s="433"/>
      <c r="BRE24" s="433"/>
      <c r="BRF24" s="433"/>
      <c r="BRG24" s="433"/>
      <c r="BRH24" s="433"/>
      <c r="BRI24" s="433"/>
      <c r="BRJ24" s="433"/>
      <c r="BRK24" s="433"/>
      <c r="BRL24" s="433"/>
      <c r="BRM24" s="433"/>
      <c r="BRN24" s="433"/>
      <c r="BRO24" s="433"/>
      <c r="BRP24" s="433"/>
      <c r="BRQ24" s="433"/>
      <c r="BRR24" s="433"/>
      <c r="BRS24" s="433"/>
      <c r="BRT24" s="433"/>
      <c r="BRU24" s="433"/>
      <c r="BRV24" s="433"/>
      <c r="BRW24" s="433"/>
      <c r="BRX24" s="433"/>
      <c r="BRY24" s="433"/>
      <c r="BRZ24" s="433"/>
      <c r="BSA24" s="433"/>
      <c r="BSB24" s="433"/>
      <c r="BSC24" s="433"/>
      <c r="BSD24" s="433"/>
      <c r="BSE24" s="433"/>
      <c r="BSF24" s="433"/>
      <c r="BSG24" s="433"/>
      <c r="BSH24" s="433"/>
      <c r="BSI24" s="433"/>
      <c r="BSJ24" s="433"/>
      <c r="BSK24" s="433"/>
      <c r="BSL24" s="433"/>
      <c r="BSM24" s="433"/>
      <c r="BSN24" s="433"/>
      <c r="BSO24" s="433"/>
      <c r="BSP24" s="433"/>
      <c r="BSQ24" s="433"/>
      <c r="BSR24" s="433"/>
      <c r="BSS24" s="433"/>
      <c r="BST24" s="433"/>
      <c r="BSU24" s="433"/>
      <c r="BSV24" s="433"/>
      <c r="BSW24" s="433"/>
      <c r="BSX24" s="433"/>
      <c r="BSY24" s="433"/>
      <c r="BSZ24" s="433"/>
      <c r="BTA24" s="433"/>
      <c r="BTB24" s="433"/>
      <c r="BTC24" s="433"/>
      <c r="BTD24" s="433"/>
      <c r="BTE24" s="433"/>
      <c r="BTF24" s="433"/>
      <c r="BTG24" s="433"/>
      <c r="BTH24" s="433"/>
      <c r="BTI24" s="433"/>
      <c r="BTJ24" s="433"/>
      <c r="BTK24" s="433"/>
      <c r="BTL24" s="433"/>
      <c r="BTM24" s="433"/>
      <c r="BTN24" s="433"/>
      <c r="BTO24" s="433"/>
      <c r="BTP24" s="433"/>
      <c r="BTQ24" s="433"/>
      <c r="BTR24" s="433"/>
      <c r="BTS24" s="433"/>
      <c r="BTT24" s="433"/>
      <c r="BTU24" s="433"/>
      <c r="BTV24" s="433"/>
      <c r="BTW24" s="433"/>
      <c r="BTX24" s="433"/>
      <c r="BTY24" s="433"/>
      <c r="BTZ24" s="433"/>
      <c r="BUA24" s="433"/>
      <c r="BUB24" s="433"/>
      <c r="BUC24" s="433"/>
      <c r="BUD24" s="433"/>
      <c r="BUE24" s="433"/>
      <c r="BUF24" s="433"/>
      <c r="BUG24" s="433"/>
      <c r="BUH24" s="433"/>
      <c r="BUI24" s="433"/>
      <c r="BUJ24" s="433"/>
      <c r="BUK24" s="433"/>
      <c r="BUL24" s="433"/>
      <c r="BUM24" s="433"/>
      <c r="BUN24" s="433"/>
      <c r="BUO24" s="433"/>
      <c r="BUP24" s="433"/>
      <c r="BUQ24" s="433"/>
      <c r="BUR24" s="433"/>
      <c r="BUS24" s="433"/>
      <c r="BUT24" s="433"/>
      <c r="BUU24" s="433"/>
      <c r="BUV24" s="433"/>
      <c r="BUW24" s="433"/>
      <c r="BUX24" s="433"/>
      <c r="BUY24" s="433"/>
      <c r="BUZ24" s="433"/>
      <c r="BVA24" s="433"/>
      <c r="BVB24" s="433"/>
      <c r="BVC24" s="433"/>
      <c r="BVD24" s="433"/>
      <c r="BVE24" s="433"/>
      <c r="BVF24" s="433"/>
      <c r="BVG24" s="433"/>
      <c r="BVH24" s="433"/>
      <c r="BVI24" s="433"/>
      <c r="BVJ24" s="433"/>
      <c r="BVK24" s="433"/>
      <c r="BVL24" s="433"/>
      <c r="BVM24" s="433"/>
      <c r="BVN24" s="433"/>
      <c r="BVO24" s="433"/>
      <c r="BVP24" s="433"/>
      <c r="BVQ24" s="433"/>
      <c r="BVR24" s="433"/>
      <c r="BVS24" s="433"/>
      <c r="BVT24" s="433"/>
      <c r="BVU24" s="433"/>
      <c r="BVV24" s="433"/>
      <c r="BVW24" s="433"/>
      <c r="BVX24" s="433"/>
      <c r="BVY24" s="433"/>
      <c r="BVZ24" s="433"/>
      <c r="BWA24" s="433"/>
      <c r="BWB24" s="433"/>
      <c r="BWC24" s="433"/>
      <c r="BWD24" s="433"/>
      <c r="BWE24" s="433"/>
      <c r="BWF24" s="433"/>
      <c r="BWG24" s="433"/>
      <c r="BWH24" s="433"/>
      <c r="BWI24" s="433"/>
      <c r="BWJ24" s="433"/>
      <c r="BWK24" s="433"/>
      <c r="BWL24" s="433"/>
      <c r="BWM24" s="433"/>
      <c r="BWN24" s="433"/>
      <c r="BWO24" s="433"/>
      <c r="BWP24" s="433"/>
      <c r="BWQ24" s="433"/>
      <c r="BWR24" s="433"/>
      <c r="BWS24" s="433"/>
      <c r="BWT24" s="433"/>
      <c r="BWU24" s="433"/>
      <c r="BWV24" s="433"/>
      <c r="BWW24" s="433"/>
      <c r="BWX24" s="433"/>
      <c r="BWY24" s="433"/>
      <c r="BWZ24" s="433"/>
      <c r="BXA24" s="433"/>
      <c r="BXB24" s="433"/>
      <c r="BXC24" s="433"/>
      <c r="BXD24" s="433"/>
      <c r="BXE24" s="433"/>
      <c r="BXF24" s="433"/>
      <c r="BXG24" s="433"/>
      <c r="BXH24" s="433"/>
      <c r="BXI24" s="433"/>
      <c r="BXJ24" s="433"/>
      <c r="BXK24" s="433"/>
      <c r="BXL24" s="433"/>
      <c r="BXM24" s="433"/>
      <c r="BXN24" s="433"/>
      <c r="BXO24" s="433"/>
      <c r="BXP24" s="433"/>
      <c r="BXQ24" s="433"/>
      <c r="BXR24" s="433"/>
      <c r="BXS24" s="433"/>
      <c r="BXT24" s="433"/>
      <c r="BXU24" s="433"/>
      <c r="BXV24" s="433"/>
      <c r="BXW24" s="433"/>
      <c r="BXX24" s="433"/>
      <c r="BXY24" s="433"/>
      <c r="BXZ24" s="433"/>
      <c r="BYA24" s="433"/>
      <c r="BYB24" s="433"/>
      <c r="BYC24" s="433"/>
      <c r="BYD24" s="433"/>
      <c r="BYE24" s="433"/>
      <c r="BYF24" s="433"/>
      <c r="BYG24" s="433"/>
      <c r="BYH24" s="433"/>
      <c r="BYI24" s="433"/>
      <c r="BYJ24" s="433"/>
      <c r="BYK24" s="433"/>
      <c r="BYL24" s="433"/>
      <c r="BYM24" s="433"/>
      <c r="BYN24" s="433"/>
      <c r="BYO24" s="433"/>
      <c r="BYP24" s="433"/>
      <c r="BYQ24" s="433"/>
      <c r="BYR24" s="433"/>
      <c r="BYS24" s="433"/>
      <c r="BYT24" s="433"/>
      <c r="BYU24" s="433"/>
      <c r="BYV24" s="433"/>
      <c r="BYW24" s="433"/>
      <c r="BYX24" s="433"/>
      <c r="BYY24" s="433"/>
      <c r="BYZ24" s="433"/>
      <c r="BZA24" s="433"/>
      <c r="BZB24" s="433"/>
      <c r="BZC24" s="433"/>
      <c r="BZD24" s="433"/>
      <c r="BZE24" s="433"/>
      <c r="BZF24" s="433"/>
      <c r="BZG24" s="433"/>
      <c r="BZH24" s="433"/>
      <c r="BZI24" s="433"/>
      <c r="BZJ24" s="433"/>
      <c r="BZK24" s="433"/>
      <c r="BZL24" s="433"/>
      <c r="BZM24" s="433"/>
      <c r="BZN24" s="433"/>
      <c r="BZO24" s="433"/>
      <c r="BZP24" s="433"/>
      <c r="BZQ24" s="433"/>
      <c r="BZR24" s="433"/>
      <c r="BZS24" s="433"/>
      <c r="BZT24" s="433"/>
      <c r="BZU24" s="433"/>
      <c r="BZV24" s="433"/>
      <c r="BZW24" s="433"/>
      <c r="BZX24" s="433"/>
      <c r="BZY24" s="433"/>
      <c r="BZZ24" s="433"/>
      <c r="CAA24" s="433"/>
      <c r="CAB24" s="433"/>
      <c r="CAC24" s="433"/>
      <c r="CAD24" s="433"/>
      <c r="CAE24" s="433"/>
      <c r="CAF24" s="433"/>
      <c r="CAG24" s="433"/>
      <c r="CAH24" s="433"/>
      <c r="CAI24" s="433"/>
      <c r="CAJ24" s="433"/>
      <c r="CAK24" s="433"/>
      <c r="CAL24" s="433"/>
      <c r="CAM24" s="433"/>
      <c r="CAN24" s="433"/>
      <c r="CAO24" s="433"/>
      <c r="CAP24" s="433"/>
      <c r="CAQ24" s="433"/>
      <c r="CAR24" s="433"/>
      <c r="CAS24" s="433"/>
      <c r="CAT24" s="433"/>
      <c r="CAU24" s="433"/>
      <c r="CAV24" s="433"/>
      <c r="CAW24" s="433"/>
      <c r="CAX24" s="433"/>
      <c r="CAY24" s="433"/>
      <c r="CAZ24" s="433"/>
      <c r="CBA24" s="433"/>
      <c r="CBB24" s="433"/>
      <c r="CBC24" s="433"/>
      <c r="CBD24" s="433"/>
      <c r="CBE24" s="433"/>
      <c r="CBF24" s="433"/>
      <c r="CBG24" s="433"/>
      <c r="CBH24" s="433"/>
      <c r="CBI24" s="433"/>
      <c r="CBJ24" s="433"/>
      <c r="CBK24" s="433"/>
      <c r="CBL24" s="433"/>
      <c r="CBM24" s="433"/>
      <c r="CBN24" s="433"/>
      <c r="CBO24" s="433"/>
      <c r="CBP24" s="433"/>
      <c r="CBQ24" s="433"/>
      <c r="CBR24" s="433"/>
      <c r="CBS24" s="433"/>
      <c r="CBT24" s="433"/>
      <c r="CBU24" s="433"/>
      <c r="CBV24" s="433"/>
      <c r="CBW24" s="433"/>
      <c r="CBX24" s="433"/>
      <c r="CBY24" s="433"/>
      <c r="CBZ24" s="433"/>
      <c r="CCA24" s="433"/>
      <c r="CCB24" s="433"/>
      <c r="CCC24" s="433"/>
      <c r="CCD24" s="433"/>
      <c r="CCE24" s="433"/>
      <c r="CCF24" s="433"/>
      <c r="CCG24" s="433"/>
      <c r="CCH24" s="433"/>
      <c r="CCI24" s="433"/>
      <c r="CCJ24" s="433"/>
      <c r="CCK24" s="433"/>
      <c r="CCL24" s="433"/>
      <c r="CCM24" s="433"/>
      <c r="CCN24" s="433"/>
      <c r="CCO24" s="433"/>
      <c r="CCP24" s="433"/>
      <c r="CCQ24" s="433"/>
      <c r="CCR24" s="433"/>
      <c r="CCS24" s="433"/>
      <c r="CCT24" s="433"/>
      <c r="CCU24" s="433"/>
      <c r="CCV24" s="433"/>
      <c r="CCW24" s="433"/>
      <c r="CCX24" s="433"/>
      <c r="CCY24" s="433"/>
      <c r="CCZ24" s="433"/>
      <c r="CDA24" s="433"/>
      <c r="CDB24" s="433"/>
      <c r="CDC24" s="433"/>
      <c r="CDD24" s="433"/>
      <c r="CDE24" s="433"/>
      <c r="CDF24" s="433"/>
      <c r="CDG24" s="433"/>
      <c r="CDH24" s="433"/>
      <c r="CDI24" s="433"/>
      <c r="CDJ24" s="433"/>
      <c r="CDK24" s="433"/>
      <c r="CDL24" s="433"/>
      <c r="CDM24" s="433"/>
      <c r="CDN24" s="433"/>
      <c r="CDO24" s="433"/>
      <c r="CDP24" s="433"/>
      <c r="CDQ24" s="433"/>
      <c r="CDR24" s="433"/>
      <c r="CDS24" s="433"/>
      <c r="CDT24" s="433"/>
      <c r="CDU24" s="433"/>
      <c r="CDV24" s="433"/>
      <c r="CDW24" s="433"/>
      <c r="CDX24" s="433"/>
      <c r="CDY24" s="433"/>
      <c r="CDZ24" s="433"/>
      <c r="CEA24" s="433"/>
      <c r="CEB24" s="433"/>
      <c r="CEC24" s="433"/>
      <c r="CED24" s="433"/>
      <c r="CEE24" s="433"/>
      <c r="CEF24" s="433"/>
      <c r="CEG24" s="433"/>
      <c r="CEH24" s="433"/>
      <c r="CEI24" s="433"/>
      <c r="CEJ24" s="433"/>
      <c r="CEK24" s="433"/>
      <c r="CEL24" s="433"/>
      <c r="CEM24" s="433"/>
      <c r="CEN24" s="433"/>
      <c r="CEO24" s="433"/>
      <c r="CEP24" s="433"/>
      <c r="CEQ24" s="433"/>
      <c r="CER24" s="433"/>
      <c r="CES24" s="433"/>
      <c r="CET24" s="433"/>
      <c r="CEU24" s="433"/>
      <c r="CEV24" s="433"/>
      <c r="CEW24" s="433"/>
      <c r="CEX24" s="433"/>
      <c r="CEY24" s="433"/>
      <c r="CEZ24" s="433"/>
      <c r="CFA24" s="433"/>
      <c r="CFB24" s="433"/>
      <c r="CFC24" s="433"/>
      <c r="CFD24" s="433"/>
      <c r="CFE24" s="433"/>
      <c r="CFF24" s="433"/>
      <c r="CFG24" s="433"/>
      <c r="CFH24" s="433"/>
      <c r="CFI24" s="433"/>
      <c r="CFJ24" s="433"/>
      <c r="CFK24" s="433"/>
      <c r="CFL24" s="433"/>
      <c r="CFM24" s="433"/>
      <c r="CFN24" s="433"/>
      <c r="CFO24" s="433"/>
      <c r="CFP24" s="433"/>
      <c r="CFQ24" s="433"/>
      <c r="CFR24" s="433"/>
      <c r="CFS24" s="433"/>
      <c r="CFT24" s="433"/>
      <c r="CFU24" s="433"/>
      <c r="CFV24" s="433"/>
      <c r="CFW24" s="433"/>
      <c r="CFX24" s="433"/>
      <c r="CFY24" s="433"/>
      <c r="CFZ24" s="433"/>
      <c r="CGA24" s="433"/>
      <c r="CGB24" s="433"/>
      <c r="CGC24" s="433"/>
      <c r="CGD24" s="433"/>
      <c r="CGE24" s="433"/>
      <c r="CGF24" s="433"/>
      <c r="CGG24" s="433"/>
      <c r="CGH24" s="433"/>
      <c r="CGI24" s="433"/>
      <c r="CGJ24" s="433"/>
      <c r="CGK24" s="433"/>
      <c r="CGL24" s="433"/>
      <c r="CGM24" s="433"/>
      <c r="CGN24" s="433"/>
      <c r="CGO24" s="433"/>
      <c r="CGP24" s="433"/>
      <c r="CGQ24" s="433"/>
      <c r="CGR24" s="433"/>
      <c r="CGS24" s="433"/>
      <c r="CGT24" s="433"/>
      <c r="CGU24" s="433"/>
      <c r="CGV24" s="433"/>
      <c r="CGW24" s="433"/>
      <c r="CGX24" s="433"/>
      <c r="CGY24" s="433"/>
      <c r="CGZ24" s="433"/>
      <c r="CHA24" s="433"/>
      <c r="CHB24" s="433"/>
      <c r="CHC24" s="433"/>
      <c r="CHD24" s="433"/>
      <c r="CHE24" s="433"/>
      <c r="CHF24" s="433"/>
      <c r="CHG24" s="433"/>
      <c r="CHH24" s="433"/>
      <c r="CHI24" s="433"/>
      <c r="CHJ24" s="433"/>
      <c r="CHK24" s="433"/>
      <c r="CHL24" s="433"/>
      <c r="CHM24" s="433"/>
      <c r="CHN24" s="433"/>
      <c r="CHO24" s="433"/>
      <c r="CHP24" s="433"/>
      <c r="CHQ24" s="433"/>
      <c r="CHR24" s="433"/>
      <c r="CHS24" s="433"/>
      <c r="CHT24" s="433"/>
      <c r="CHU24" s="433"/>
      <c r="CHV24" s="433"/>
      <c r="CHW24" s="433"/>
      <c r="CHX24" s="433"/>
      <c r="CHY24" s="433"/>
      <c r="CHZ24" s="433"/>
      <c r="CIA24" s="433"/>
      <c r="CIB24" s="433"/>
      <c r="CIC24" s="433"/>
      <c r="CID24" s="433"/>
      <c r="CIE24" s="433"/>
      <c r="CIF24" s="433"/>
      <c r="CIG24" s="433"/>
      <c r="CIH24" s="433"/>
      <c r="CII24" s="433"/>
      <c r="CIJ24" s="433"/>
      <c r="CIK24" s="433"/>
      <c r="CIL24" s="433"/>
      <c r="CIM24" s="433"/>
      <c r="CIN24" s="433"/>
      <c r="CIO24" s="433"/>
      <c r="CIP24" s="433"/>
      <c r="CIQ24" s="433"/>
      <c r="CIR24" s="433"/>
      <c r="CIS24" s="433"/>
      <c r="CIT24" s="433"/>
      <c r="CIU24" s="433"/>
      <c r="CIV24" s="433"/>
      <c r="CIW24" s="433"/>
      <c r="CIX24" s="433"/>
      <c r="CIY24" s="433"/>
      <c r="CIZ24" s="433"/>
      <c r="CJA24" s="433"/>
      <c r="CJB24" s="433"/>
      <c r="CJC24" s="433"/>
      <c r="CJD24" s="433"/>
      <c r="CJE24" s="433"/>
      <c r="CJF24" s="433"/>
      <c r="CJG24" s="433"/>
      <c r="CJH24" s="433"/>
      <c r="CJI24" s="433"/>
      <c r="CJJ24" s="433"/>
      <c r="CJK24" s="433"/>
      <c r="CJL24" s="433"/>
      <c r="CJM24" s="433"/>
      <c r="CJN24" s="433"/>
      <c r="CJO24" s="433"/>
      <c r="CJP24" s="433"/>
      <c r="CJQ24" s="433"/>
      <c r="CJR24" s="433"/>
      <c r="CJS24" s="433"/>
      <c r="CJT24" s="433"/>
      <c r="CJU24" s="433"/>
      <c r="CJV24" s="433"/>
      <c r="CJW24" s="433"/>
      <c r="CJX24" s="433"/>
      <c r="CJY24" s="433"/>
      <c r="CJZ24" s="433"/>
      <c r="CKA24" s="433"/>
      <c r="CKB24" s="433"/>
      <c r="CKC24" s="433"/>
      <c r="CKD24" s="433"/>
      <c r="CKE24" s="433"/>
      <c r="CKF24" s="433"/>
      <c r="CKG24" s="433"/>
      <c r="CKH24" s="433"/>
      <c r="CKI24" s="433"/>
      <c r="CKJ24" s="433"/>
      <c r="CKK24" s="433"/>
      <c r="CKL24" s="433"/>
      <c r="CKM24" s="433"/>
      <c r="CKN24" s="433"/>
      <c r="CKO24" s="433"/>
      <c r="CKP24" s="433"/>
      <c r="CKQ24" s="433"/>
      <c r="CKR24" s="433"/>
      <c r="CKS24" s="433"/>
      <c r="CKT24" s="433"/>
      <c r="CKU24" s="433"/>
      <c r="CKV24" s="433"/>
      <c r="CKW24" s="433"/>
      <c r="CKX24" s="433"/>
      <c r="CKY24" s="433"/>
      <c r="CKZ24" s="433"/>
      <c r="CLA24" s="433"/>
      <c r="CLB24" s="433"/>
      <c r="CLC24" s="433"/>
      <c r="CLD24" s="433"/>
      <c r="CLE24" s="433"/>
      <c r="CLF24" s="433"/>
      <c r="CLG24" s="433"/>
      <c r="CLH24" s="433"/>
      <c r="CLI24" s="433"/>
      <c r="CLJ24" s="433"/>
      <c r="CLK24" s="433"/>
      <c r="CLL24" s="433"/>
      <c r="CLM24" s="433"/>
      <c r="CLN24" s="433"/>
      <c r="CLO24" s="433"/>
      <c r="CLP24" s="433"/>
      <c r="CLQ24" s="433"/>
      <c r="CLR24" s="433"/>
      <c r="CLS24" s="433"/>
      <c r="CLT24" s="433"/>
      <c r="CLU24" s="433"/>
      <c r="CLV24" s="433"/>
      <c r="CLW24" s="433"/>
      <c r="CLX24" s="433"/>
      <c r="CLY24" s="433"/>
      <c r="CLZ24" s="433"/>
      <c r="CMA24" s="433"/>
      <c r="CMB24" s="433"/>
      <c r="CMC24" s="433"/>
      <c r="CMD24" s="433"/>
      <c r="CME24" s="433"/>
      <c r="CMF24" s="433"/>
      <c r="CMG24" s="433"/>
      <c r="CMH24" s="433"/>
      <c r="CMI24" s="433"/>
      <c r="CMJ24" s="433"/>
      <c r="CMK24" s="433"/>
      <c r="CML24" s="433"/>
      <c r="CMM24" s="433"/>
      <c r="CMN24" s="433"/>
      <c r="CMO24" s="433"/>
      <c r="CMP24" s="433"/>
      <c r="CMQ24" s="433"/>
      <c r="CMR24" s="433"/>
      <c r="CMS24" s="433"/>
      <c r="CMT24" s="433"/>
      <c r="CMU24" s="433"/>
      <c r="CMV24" s="433"/>
      <c r="CMW24" s="433"/>
      <c r="CMX24" s="433"/>
      <c r="CMY24" s="433"/>
      <c r="CMZ24" s="433"/>
      <c r="CNA24" s="433"/>
      <c r="CNB24" s="433"/>
      <c r="CNC24" s="433"/>
      <c r="CND24" s="433"/>
      <c r="CNE24" s="433"/>
      <c r="CNF24" s="433"/>
      <c r="CNG24" s="433"/>
      <c r="CNH24" s="433"/>
      <c r="CNI24" s="433"/>
      <c r="CNJ24" s="433"/>
      <c r="CNK24" s="433"/>
      <c r="CNL24" s="433"/>
      <c r="CNM24" s="433"/>
      <c r="CNN24" s="433"/>
      <c r="CNO24" s="433"/>
      <c r="CNP24" s="433"/>
      <c r="CNQ24" s="433"/>
      <c r="CNR24" s="433"/>
      <c r="CNS24" s="433"/>
      <c r="CNT24" s="433"/>
      <c r="CNU24" s="433"/>
      <c r="CNV24" s="433"/>
      <c r="CNW24" s="433"/>
      <c r="CNX24" s="433"/>
      <c r="CNY24" s="433"/>
      <c r="CNZ24" s="433"/>
      <c r="COA24" s="433"/>
      <c r="COB24" s="433"/>
      <c r="COC24" s="433"/>
      <c r="COD24" s="433"/>
      <c r="COE24" s="433"/>
      <c r="COF24" s="433"/>
      <c r="COG24" s="433"/>
      <c r="COH24" s="433"/>
      <c r="COI24" s="433"/>
      <c r="COJ24" s="433"/>
      <c r="COK24" s="433"/>
      <c r="COL24" s="433"/>
      <c r="COM24" s="433"/>
      <c r="CON24" s="433"/>
      <c r="COO24" s="433"/>
      <c r="COP24" s="433"/>
      <c r="COQ24" s="433"/>
      <c r="COR24" s="433"/>
      <c r="COS24" s="433"/>
      <c r="COT24" s="433"/>
      <c r="COU24" s="433"/>
      <c r="COV24" s="433"/>
      <c r="COW24" s="433"/>
      <c r="COX24" s="433"/>
      <c r="COY24" s="433"/>
      <c r="COZ24" s="433"/>
      <c r="CPA24" s="433"/>
      <c r="CPB24" s="433"/>
      <c r="CPC24" s="433"/>
      <c r="CPD24" s="433"/>
      <c r="CPE24" s="433"/>
      <c r="CPF24" s="433"/>
      <c r="CPG24" s="433"/>
      <c r="CPH24" s="433"/>
      <c r="CPI24" s="433"/>
      <c r="CPJ24" s="433"/>
      <c r="CPK24" s="433"/>
      <c r="CPL24" s="433"/>
      <c r="CPM24" s="433"/>
      <c r="CPN24" s="433"/>
      <c r="CPO24" s="433"/>
      <c r="CPP24" s="433"/>
      <c r="CPQ24" s="433"/>
      <c r="CPR24" s="433"/>
      <c r="CPS24" s="433"/>
      <c r="CPT24" s="433"/>
      <c r="CPU24" s="433"/>
      <c r="CPV24" s="433"/>
      <c r="CPW24" s="433"/>
      <c r="CPX24" s="433"/>
      <c r="CPY24" s="433"/>
      <c r="CPZ24" s="433"/>
      <c r="CQA24" s="433"/>
      <c r="CQB24" s="433"/>
      <c r="CQC24" s="433"/>
      <c r="CQD24" s="433"/>
      <c r="CQE24" s="433"/>
      <c r="CQF24" s="433"/>
      <c r="CQG24" s="433"/>
      <c r="CQH24" s="433"/>
      <c r="CQI24" s="433"/>
      <c r="CQJ24" s="433"/>
      <c r="CQK24" s="433"/>
      <c r="CQL24" s="433"/>
      <c r="CQM24" s="433"/>
      <c r="CQN24" s="433"/>
      <c r="CQO24" s="433"/>
      <c r="CQP24" s="433"/>
      <c r="CQQ24" s="433"/>
      <c r="CQR24" s="433"/>
      <c r="CQS24" s="433"/>
      <c r="CQT24" s="433"/>
      <c r="CQU24" s="433"/>
      <c r="CQV24" s="433"/>
      <c r="CQW24" s="433"/>
      <c r="CQX24" s="433"/>
      <c r="CQY24" s="433"/>
      <c r="CQZ24" s="433"/>
      <c r="CRA24" s="433"/>
      <c r="CRB24" s="433"/>
      <c r="CRC24" s="433"/>
      <c r="CRD24" s="433"/>
      <c r="CRE24" s="433"/>
      <c r="CRF24" s="433"/>
      <c r="CRG24" s="433"/>
      <c r="CRH24" s="433"/>
      <c r="CRI24" s="433"/>
      <c r="CRJ24" s="433"/>
      <c r="CRK24" s="433"/>
      <c r="CRL24" s="433"/>
      <c r="CRM24" s="433"/>
      <c r="CRN24" s="433"/>
      <c r="CRO24" s="433"/>
      <c r="CRP24" s="433"/>
      <c r="CRQ24" s="433"/>
      <c r="CRR24" s="433"/>
      <c r="CRS24" s="433"/>
      <c r="CRT24" s="433"/>
      <c r="CRU24" s="433"/>
      <c r="CRV24" s="433"/>
      <c r="CRW24" s="433"/>
      <c r="CRX24" s="433"/>
      <c r="CRY24" s="433"/>
      <c r="CRZ24" s="433"/>
      <c r="CSA24" s="433"/>
      <c r="CSB24" s="433"/>
      <c r="CSC24" s="433"/>
      <c r="CSD24" s="433"/>
      <c r="CSE24" s="433"/>
      <c r="CSF24" s="433"/>
      <c r="CSG24" s="433"/>
      <c r="CSH24" s="433"/>
      <c r="CSI24" s="433"/>
      <c r="CSJ24" s="433"/>
      <c r="CSK24" s="433"/>
      <c r="CSL24" s="433"/>
      <c r="CSM24" s="433"/>
      <c r="CSN24" s="433"/>
      <c r="CSO24" s="433"/>
      <c r="CSP24" s="433"/>
      <c r="CSQ24" s="433"/>
      <c r="CSR24" s="433"/>
      <c r="CSS24" s="433"/>
      <c r="CST24" s="433"/>
      <c r="CSU24" s="433"/>
      <c r="CSV24" s="433"/>
      <c r="CSW24" s="433"/>
      <c r="CSX24" s="433"/>
      <c r="CSY24" s="433"/>
      <c r="CSZ24" s="433"/>
      <c r="CTA24" s="433"/>
      <c r="CTB24" s="433"/>
      <c r="CTC24" s="433"/>
      <c r="CTD24" s="433"/>
      <c r="CTE24" s="433"/>
      <c r="CTF24" s="433"/>
      <c r="CTG24" s="433"/>
      <c r="CTH24" s="433"/>
      <c r="CTI24" s="433"/>
      <c r="CTJ24" s="433"/>
      <c r="CTK24" s="433"/>
      <c r="CTL24" s="433"/>
      <c r="CTM24" s="433"/>
      <c r="CTN24" s="433"/>
      <c r="CTO24" s="433"/>
      <c r="CTP24" s="433"/>
      <c r="CTQ24" s="433"/>
      <c r="CTR24" s="433"/>
      <c r="CTS24" s="433"/>
      <c r="CTT24" s="433"/>
      <c r="CTU24" s="433"/>
      <c r="CTV24" s="433"/>
      <c r="CTW24" s="433"/>
      <c r="CTX24" s="433"/>
      <c r="CTY24" s="433"/>
      <c r="CTZ24" s="433"/>
      <c r="CUA24" s="433"/>
      <c r="CUB24" s="433"/>
      <c r="CUC24" s="433"/>
      <c r="CUD24" s="433"/>
      <c r="CUE24" s="433"/>
      <c r="CUF24" s="433"/>
      <c r="CUG24" s="433"/>
      <c r="CUH24" s="433"/>
      <c r="CUI24" s="433"/>
      <c r="CUJ24" s="433"/>
      <c r="CUK24" s="433"/>
      <c r="CUL24" s="433"/>
      <c r="CUM24" s="433"/>
      <c r="CUN24" s="433"/>
      <c r="CUO24" s="433"/>
      <c r="CUP24" s="433"/>
      <c r="CUQ24" s="433"/>
      <c r="CUR24" s="433"/>
      <c r="CUS24" s="433"/>
      <c r="CUT24" s="433"/>
      <c r="CUU24" s="433"/>
      <c r="CUV24" s="433"/>
      <c r="CUW24" s="433"/>
      <c r="CUX24" s="433"/>
      <c r="CUY24" s="433"/>
      <c r="CUZ24" s="433"/>
      <c r="CVA24" s="433"/>
      <c r="CVB24" s="433"/>
      <c r="CVC24" s="433"/>
      <c r="CVD24" s="433"/>
      <c r="CVE24" s="433"/>
      <c r="CVF24" s="433"/>
      <c r="CVG24" s="433"/>
      <c r="CVH24" s="433"/>
      <c r="CVI24" s="433"/>
      <c r="CVJ24" s="433"/>
      <c r="CVK24" s="433"/>
      <c r="CVL24" s="433"/>
      <c r="CVM24" s="433"/>
      <c r="CVN24" s="433"/>
      <c r="CVO24" s="433"/>
      <c r="CVP24" s="433"/>
      <c r="CVQ24" s="433"/>
      <c r="CVR24" s="433"/>
      <c r="CVS24" s="433"/>
      <c r="CVT24" s="433"/>
      <c r="CVU24" s="433"/>
      <c r="CVV24" s="433"/>
      <c r="CVW24" s="433"/>
      <c r="CVX24" s="433"/>
      <c r="CVY24" s="433"/>
      <c r="CVZ24" s="433"/>
      <c r="CWA24" s="433"/>
      <c r="CWB24" s="433"/>
      <c r="CWC24" s="433"/>
      <c r="CWD24" s="433"/>
      <c r="CWE24" s="433"/>
      <c r="CWF24" s="433"/>
      <c r="CWG24" s="433"/>
      <c r="CWH24" s="433"/>
      <c r="CWI24" s="433"/>
      <c r="CWJ24" s="433"/>
      <c r="CWK24" s="433"/>
      <c r="CWL24" s="433"/>
      <c r="CWM24" s="433"/>
      <c r="CWN24" s="433"/>
      <c r="CWO24" s="433"/>
      <c r="CWP24" s="433"/>
      <c r="CWQ24" s="433"/>
      <c r="CWR24" s="433"/>
      <c r="CWS24" s="433"/>
      <c r="CWT24" s="433"/>
      <c r="CWU24" s="433"/>
      <c r="CWV24" s="433"/>
      <c r="CWW24" s="433"/>
      <c r="CWX24" s="433"/>
      <c r="CWY24" s="433"/>
      <c r="CWZ24" s="433"/>
      <c r="CXA24" s="433"/>
      <c r="CXB24" s="433"/>
      <c r="CXC24" s="433"/>
      <c r="CXD24" s="433"/>
      <c r="CXE24" s="433"/>
      <c r="CXF24" s="433"/>
      <c r="CXG24" s="433"/>
      <c r="CXH24" s="433"/>
      <c r="CXI24" s="433"/>
      <c r="CXJ24" s="433"/>
      <c r="CXK24" s="433"/>
      <c r="CXL24" s="433"/>
      <c r="CXM24" s="433"/>
      <c r="CXN24" s="433"/>
      <c r="CXO24" s="433"/>
      <c r="CXP24" s="433"/>
      <c r="CXQ24" s="433"/>
      <c r="CXR24" s="433"/>
      <c r="CXS24" s="433"/>
      <c r="CXT24" s="433"/>
      <c r="CXU24" s="433"/>
      <c r="CXV24" s="433"/>
      <c r="CXW24" s="433"/>
      <c r="CXX24" s="433"/>
      <c r="CXY24" s="433"/>
      <c r="CXZ24" s="433"/>
      <c r="CYA24" s="433"/>
      <c r="CYB24" s="433"/>
      <c r="CYC24" s="433"/>
      <c r="CYD24" s="433"/>
      <c r="CYE24" s="433"/>
      <c r="CYF24" s="433"/>
      <c r="CYG24" s="433"/>
      <c r="CYH24" s="433"/>
      <c r="CYI24" s="433"/>
      <c r="CYJ24" s="433"/>
      <c r="CYK24" s="433"/>
      <c r="CYL24" s="433"/>
      <c r="CYM24" s="433"/>
      <c r="CYN24" s="433"/>
      <c r="CYO24" s="433"/>
      <c r="CYP24" s="433"/>
      <c r="CYQ24" s="433"/>
      <c r="CYR24" s="433"/>
      <c r="CYS24" s="433"/>
      <c r="CYT24" s="433"/>
      <c r="CYU24" s="433"/>
      <c r="CYV24" s="433"/>
      <c r="CYW24" s="433"/>
      <c r="CYX24" s="433"/>
      <c r="CYY24" s="433"/>
      <c r="CYZ24" s="433"/>
      <c r="CZA24" s="433"/>
      <c r="CZB24" s="433"/>
      <c r="CZC24" s="433"/>
      <c r="CZD24" s="433"/>
      <c r="CZE24" s="433"/>
      <c r="CZF24" s="433"/>
      <c r="CZG24" s="433"/>
      <c r="CZH24" s="433"/>
      <c r="CZI24" s="433"/>
      <c r="CZJ24" s="433"/>
      <c r="CZK24" s="433"/>
      <c r="CZL24" s="433"/>
      <c r="CZM24" s="433"/>
      <c r="CZN24" s="433"/>
      <c r="CZO24" s="433"/>
      <c r="CZP24" s="433"/>
      <c r="CZQ24" s="433"/>
      <c r="CZR24" s="433"/>
      <c r="CZS24" s="433"/>
      <c r="CZT24" s="433"/>
      <c r="CZU24" s="433"/>
      <c r="CZV24" s="433"/>
      <c r="CZW24" s="433"/>
      <c r="CZX24" s="433"/>
      <c r="CZY24" s="433"/>
      <c r="CZZ24" s="433"/>
      <c r="DAA24" s="433"/>
      <c r="DAB24" s="433"/>
      <c r="DAC24" s="433"/>
      <c r="DAD24" s="433"/>
      <c r="DAE24" s="433"/>
      <c r="DAF24" s="433"/>
      <c r="DAG24" s="433"/>
      <c r="DAH24" s="433"/>
      <c r="DAI24" s="433"/>
      <c r="DAJ24" s="433"/>
      <c r="DAK24" s="433"/>
      <c r="DAL24" s="433"/>
      <c r="DAM24" s="433"/>
      <c r="DAN24" s="433"/>
      <c r="DAO24" s="433"/>
      <c r="DAP24" s="433"/>
      <c r="DAQ24" s="433"/>
      <c r="DAR24" s="433"/>
      <c r="DAS24" s="433"/>
      <c r="DAT24" s="433"/>
      <c r="DAU24" s="433"/>
      <c r="DAV24" s="433"/>
      <c r="DAW24" s="433"/>
      <c r="DAX24" s="433"/>
      <c r="DAY24" s="433"/>
      <c r="DAZ24" s="433"/>
      <c r="DBA24" s="433"/>
      <c r="DBB24" s="433"/>
      <c r="DBC24" s="433"/>
      <c r="DBD24" s="433"/>
      <c r="DBE24" s="433"/>
      <c r="DBF24" s="433"/>
      <c r="DBG24" s="433"/>
      <c r="DBH24" s="433"/>
      <c r="DBI24" s="433"/>
      <c r="DBJ24" s="433"/>
      <c r="DBK24" s="433"/>
      <c r="DBL24" s="433"/>
      <c r="DBM24" s="433"/>
      <c r="DBN24" s="433"/>
      <c r="DBO24" s="433"/>
      <c r="DBP24" s="433"/>
      <c r="DBQ24" s="433"/>
      <c r="DBR24" s="433"/>
      <c r="DBS24" s="433"/>
      <c r="DBT24" s="433"/>
      <c r="DBU24" s="433"/>
      <c r="DBV24" s="433"/>
      <c r="DBW24" s="433"/>
      <c r="DBX24" s="433"/>
      <c r="DBY24" s="433"/>
      <c r="DBZ24" s="433"/>
      <c r="DCA24" s="433"/>
      <c r="DCB24" s="433"/>
      <c r="DCC24" s="433"/>
      <c r="DCD24" s="433"/>
      <c r="DCE24" s="433"/>
      <c r="DCF24" s="433"/>
      <c r="DCG24" s="433"/>
      <c r="DCH24" s="433"/>
      <c r="DCI24" s="433"/>
      <c r="DCJ24" s="433"/>
      <c r="DCK24" s="433"/>
      <c r="DCL24" s="433"/>
      <c r="DCM24" s="433"/>
      <c r="DCN24" s="433"/>
      <c r="DCO24" s="433"/>
      <c r="DCP24" s="433"/>
      <c r="DCQ24" s="433"/>
      <c r="DCR24" s="433"/>
      <c r="DCS24" s="433"/>
      <c r="DCT24" s="433"/>
      <c r="DCU24" s="433"/>
      <c r="DCV24" s="433"/>
      <c r="DCW24" s="433"/>
      <c r="DCX24" s="433"/>
      <c r="DCY24" s="433"/>
      <c r="DCZ24" s="433"/>
      <c r="DDA24" s="433"/>
      <c r="DDB24" s="433"/>
      <c r="DDC24" s="433"/>
      <c r="DDD24" s="433"/>
      <c r="DDE24" s="433"/>
      <c r="DDF24" s="433"/>
      <c r="DDG24" s="433"/>
      <c r="DDH24" s="433"/>
      <c r="DDI24" s="433"/>
      <c r="DDJ24" s="433"/>
      <c r="DDK24" s="433"/>
      <c r="DDL24" s="433"/>
      <c r="DDM24" s="433"/>
      <c r="DDN24" s="433"/>
      <c r="DDO24" s="433"/>
      <c r="DDP24" s="433"/>
      <c r="DDQ24" s="433"/>
      <c r="DDR24" s="433"/>
      <c r="DDS24" s="433"/>
      <c r="DDT24" s="433"/>
      <c r="DDU24" s="433"/>
      <c r="DDV24" s="433"/>
      <c r="DDW24" s="433"/>
      <c r="DDX24" s="433"/>
      <c r="DDY24" s="433"/>
      <c r="DDZ24" s="433"/>
      <c r="DEA24" s="433"/>
      <c r="DEB24" s="433"/>
      <c r="DEC24" s="433"/>
      <c r="DED24" s="433"/>
      <c r="DEE24" s="433"/>
      <c r="DEF24" s="433"/>
      <c r="DEG24" s="433"/>
      <c r="DEH24" s="433"/>
      <c r="DEI24" s="433"/>
      <c r="DEJ24" s="433"/>
      <c r="DEK24" s="433"/>
      <c r="DEL24" s="433"/>
      <c r="DEM24" s="433"/>
      <c r="DEN24" s="433"/>
      <c r="DEO24" s="433"/>
      <c r="DEP24" s="433"/>
      <c r="DEQ24" s="433"/>
      <c r="DER24" s="433"/>
      <c r="DES24" s="433"/>
      <c r="DET24" s="433"/>
      <c r="DEU24" s="433"/>
      <c r="DEV24" s="433"/>
      <c r="DEW24" s="433"/>
      <c r="DEX24" s="433"/>
      <c r="DEY24" s="433"/>
      <c r="DEZ24" s="433"/>
      <c r="DFA24" s="433"/>
      <c r="DFB24" s="433"/>
      <c r="DFC24" s="433"/>
      <c r="DFD24" s="433"/>
      <c r="DFE24" s="433"/>
      <c r="DFF24" s="433"/>
      <c r="DFG24" s="433"/>
      <c r="DFH24" s="433"/>
      <c r="DFI24" s="433"/>
      <c r="DFJ24" s="433"/>
      <c r="DFK24" s="433"/>
      <c r="DFL24" s="433"/>
      <c r="DFM24" s="433"/>
      <c r="DFN24" s="433"/>
      <c r="DFO24" s="433"/>
      <c r="DFP24" s="433"/>
      <c r="DFQ24" s="433"/>
      <c r="DFR24" s="433"/>
      <c r="DFS24" s="433"/>
      <c r="DFT24" s="433"/>
      <c r="DFU24" s="433"/>
      <c r="DFV24" s="433"/>
      <c r="DFW24" s="433"/>
      <c r="DFX24" s="433"/>
      <c r="DFY24" s="433"/>
      <c r="DFZ24" s="433"/>
      <c r="DGA24" s="433"/>
      <c r="DGB24" s="433"/>
      <c r="DGC24" s="433"/>
      <c r="DGD24" s="433"/>
      <c r="DGE24" s="433"/>
      <c r="DGF24" s="433"/>
      <c r="DGG24" s="433"/>
      <c r="DGH24" s="433"/>
      <c r="DGI24" s="433"/>
      <c r="DGJ24" s="433"/>
      <c r="DGK24" s="433"/>
      <c r="DGL24" s="433"/>
      <c r="DGM24" s="433"/>
      <c r="DGN24" s="433"/>
      <c r="DGO24" s="433"/>
      <c r="DGP24" s="433"/>
      <c r="DGQ24" s="433"/>
      <c r="DGR24" s="433"/>
      <c r="DGS24" s="433"/>
      <c r="DGT24" s="433"/>
      <c r="DGU24" s="433"/>
      <c r="DGV24" s="433"/>
      <c r="DGW24" s="433"/>
      <c r="DGX24" s="433"/>
      <c r="DGY24" s="433"/>
      <c r="DGZ24" s="433"/>
      <c r="DHA24" s="433"/>
      <c r="DHB24" s="433"/>
      <c r="DHC24" s="433"/>
      <c r="DHD24" s="433"/>
      <c r="DHE24" s="433"/>
      <c r="DHF24" s="433"/>
      <c r="DHG24" s="433"/>
      <c r="DHH24" s="433"/>
      <c r="DHI24" s="433"/>
      <c r="DHJ24" s="433"/>
      <c r="DHK24" s="433"/>
      <c r="DHL24" s="433"/>
      <c r="DHM24" s="433"/>
      <c r="DHN24" s="433"/>
      <c r="DHO24" s="433"/>
      <c r="DHP24" s="433"/>
      <c r="DHQ24" s="433"/>
      <c r="DHR24" s="433"/>
      <c r="DHS24" s="433"/>
      <c r="DHT24" s="433"/>
      <c r="DHU24" s="433"/>
      <c r="DHV24" s="433"/>
      <c r="DHW24" s="433"/>
      <c r="DHX24" s="433"/>
      <c r="DHY24" s="433"/>
      <c r="DHZ24" s="433"/>
      <c r="DIA24" s="433"/>
      <c r="DIB24" s="433"/>
      <c r="DIC24" s="433"/>
      <c r="DID24" s="433"/>
      <c r="DIE24" s="433"/>
      <c r="DIF24" s="433"/>
      <c r="DIG24" s="433"/>
      <c r="DIH24" s="433"/>
      <c r="DII24" s="433"/>
      <c r="DIJ24" s="433"/>
      <c r="DIK24" s="433"/>
      <c r="DIL24" s="433"/>
      <c r="DIM24" s="433"/>
      <c r="DIN24" s="433"/>
      <c r="DIO24" s="433"/>
      <c r="DIP24" s="433"/>
      <c r="DIQ24" s="433"/>
      <c r="DIR24" s="433"/>
      <c r="DIS24" s="433"/>
      <c r="DIT24" s="433"/>
      <c r="DIU24" s="433"/>
      <c r="DIV24" s="433"/>
      <c r="DIW24" s="433"/>
      <c r="DIX24" s="433"/>
      <c r="DIY24" s="433"/>
      <c r="DIZ24" s="433"/>
      <c r="DJA24" s="433"/>
      <c r="DJB24" s="433"/>
      <c r="DJC24" s="433"/>
      <c r="DJD24" s="433"/>
      <c r="DJE24" s="433"/>
      <c r="DJF24" s="433"/>
      <c r="DJG24" s="433"/>
      <c r="DJH24" s="433"/>
      <c r="DJI24" s="433"/>
      <c r="DJJ24" s="433"/>
      <c r="DJK24" s="433"/>
      <c r="DJL24" s="433"/>
      <c r="DJM24" s="433"/>
      <c r="DJN24" s="433"/>
      <c r="DJO24" s="433"/>
      <c r="DJP24" s="433"/>
      <c r="DJQ24" s="433"/>
      <c r="DJR24" s="433"/>
      <c r="DJS24" s="433"/>
      <c r="DJT24" s="433"/>
      <c r="DJU24" s="433"/>
      <c r="DJV24" s="433"/>
      <c r="DJW24" s="433"/>
      <c r="DJX24" s="433"/>
      <c r="DJY24" s="433"/>
      <c r="DJZ24" s="433"/>
      <c r="DKA24" s="433"/>
      <c r="DKB24" s="433"/>
      <c r="DKC24" s="433"/>
      <c r="DKD24" s="433"/>
      <c r="DKE24" s="433"/>
      <c r="DKF24" s="433"/>
      <c r="DKG24" s="433"/>
      <c r="DKH24" s="433"/>
      <c r="DKI24" s="433"/>
      <c r="DKJ24" s="433"/>
      <c r="DKK24" s="433"/>
      <c r="DKL24" s="433"/>
      <c r="DKM24" s="433"/>
      <c r="DKN24" s="433"/>
      <c r="DKO24" s="433"/>
      <c r="DKP24" s="433"/>
      <c r="DKQ24" s="433"/>
      <c r="DKR24" s="433"/>
      <c r="DKS24" s="433"/>
      <c r="DKT24" s="433"/>
      <c r="DKU24" s="433"/>
      <c r="DKV24" s="433"/>
      <c r="DKW24" s="433"/>
      <c r="DKX24" s="433"/>
      <c r="DKY24" s="433"/>
      <c r="DKZ24" s="433"/>
      <c r="DLA24" s="433"/>
      <c r="DLB24" s="433"/>
      <c r="DLC24" s="433"/>
      <c r="DLD24" s="433"/>
      <c r="DLE24" s="433"/>
      <c r="DLF24" s="433"/>
      <c r="DLG24" s="433"/>
      <c r="DLH24" s="433"/>
      <c r="DLI24" s="433"/>
      <c r="DLJ24" s="433"/>
      <c r="DLK24" s="433"/>
      <c r="DLL24" s="433"/>
      <c r="DLM24" s="433"/>
      <c r="DLN24" s="433"/>
      <c r="DLO24" s="433"/>
      <c r="DLP24" s="433"/>
      <c r="DLQ24" s="433"/>
      <c r="DLR24" s="433"/>
      <c r="DLS24" s="433"/>
      <c r="DLT24" s="433"/>
      <c r="DLU24" s="433"/>
      <c r="DLV24" s="433"/>
      <c r="DLW24" s="433"/>
      <c r="DLX24" s="433"/>
      <c r="DLY24" s="433"/>
      <c r="DLZ24" s="433"/>
      <c r="DMA24" s="433"/>
      <c r="DMB24" s="433"/>
      <c r="DMC24" s="433"/>
      <c r="DMD24" s="433"/>
      <c r="DME24" s="433"/>
      <c r="DMF24" s="433"/>
      <c r="DMG24" s="433"/>
      <c r="DMH24" s="433"/>
      <c r="DMI24" s="433"/>
      <c r="DMJ24" s="433"/>
      <c r="DMK24" s="433"/>
      <c r="DML24" s="433"/>
      <c r="DMM24" s="433"/>
      <c r="DMN24" s="433"/>
      <c r="DMO24" s="433"/>
      <c r="DMP24" s="433"/>
      <c r="DMQ24" s="433"/>
      <c r="DMR24" s="433"/>
      <c r="DMS24" s="433"/>
      <c r="DMT24" s="433"/>
      <c r="DMU24" s="433"/>
      <c r="DMV24" s="433"/>
      <c r="DMW24" s="433"/>
      <c r="DMX24" s="433"/>
      <c r="DMY24" s="433"/>
      <c r="DMZ24" s="433"/>
      <c r="DNA24" s="433"/>
      <c r="DNB24" s="433"/>
      <c r="DNC24" s="433"/>
      <c r="DND24" s="433"/>
      <c r="DNE24" s="433"/>
      <c r="DNF24" s="433"/>
      <c r="DNG24" s="433"/>
      <c r="DNH24" s="433"/>
      <c r="DNI24" s="433"/>
      <c r="DNJ24" s="433"/>
      <c r="DNK24" s="433"/>
      <c r="DNL24" s="433"/>
      <c r="DNM24" s="433"/>
      <c r="DNN24" s="433"/>
      <c r="DNO24" s="433"/>
      <c r="DNP24" s="433"/>
      <c r="DNQ24" s="433"/>
      <c r="DNR24" s="433"/>
      <c r="DNS24" s="433"/>
      <c r="DNT24" s="433"/>
      <c r="DNU24" s="433"/>
      <c r="DNV24" s="433"/>
      <c r="DNW24" s="433"/>
      <c r="DNX24" s="433"/>
      <c r="DNY24" s="433"/>
      <c r="DNZ24" s="433"/>
      <c r="DOA24" s="433"/>
      <c r="DOB24" s="433"/>
      <c r="DOC24" s="433"/>
      <c r="DOD24" s="433"/>
      <c r="DOE24" s="433"/>
      <c r="DOF24" s="433"/>
      <c r="DOG24" s="433"/>
      <c r="DOH24" s="433"/>
      <c r="DOI24" s="433"/>
      <c r="DOJ24" s="433"/>
      <c r="DOK24" s="433"/>
      <c r="DOL24" s="433"/>
      <c r="DOM24" s="433"/>
      <c r="DON24" s="433"/>
      <c r="DOO24" s="433"/>
      <c r="DOP24" s="433"/>
      <c r="DOQ24" s="433"/>
      <c r="DOR24" s="433"/>
      <c r="DOS24" s="433"/>
      <c r="DOT24" s="433"/>
      <c r="DOU24" s="433"/>
      <c r="DOV24" s="433"/>
      <c r="DOW24" s="433"/>
      <c r="DOX24" s="433"/>
      <c r="DOY24" s="433"/>
      <c r="DOZ24" s="433"/>
      <c r="DPA24" s="433"/>
      <c r="DPB24" s="433"/>
      <c r="DPC24" s="433"/>
      <c r="DPD24" s="433"/>
      <c r="DPE24" s="433"/>
      <c r="DPF24" s="433"/>
      <c r="DPG24" s="433"/>
      <c r="DPH24" s="433"/>
      <c r="DPI24" s="433"/>
      <c r="DPJ24" s="433"/>
      <c r="DPK24" s="433"/>
      <c r="DPL24" s="433"/>
      <c r="DPM24" s="433"/>
      <c r="DPN24" s="433"/>
      <c r="DPO24" s="433"/>
      <c r="DPP24" s="433"/>
      <c r="DPQ24" s="433"/>
      <c r="DPR24" s="433"/>
      <c r="DPS24" s="433"/>
      <c r="DPT24" s="433"/>
      <c r="DPU24" s="433"/>
      <c r="DPV24" s="433"/>
      <c r="DPW24" s="433"/>
      <c r="DPX24" s="433"/>
      <c r="DPY24" s="433"/>
      <c r="DPZ24" s="433"/>
      <c r="DQA24" s="433"/>
      <c r="DQB24" s="433"/>
      <c r="DQC24" s="433"/>
      <c r="DQD24" s="433"/>
      <c r="DQE24" s="433"/>
      <c r="DQF24" s="433"/>
      <c r="DQG24" s="433"/>
      <c r="DQH24" s="433"/>
      <c r="DQI24" s="433"/>
      <c r="DQJ24" s="433"/>
      <c r="DQK24" s="433"/>
      <c r="DQL24" s="433"/>
      <c r="DQM24" s="433"/>
      <c r="DQN24" s="433"/>
      <c r="DQO24" s="433"/>
      <c r="DQP24" s="433"/>
      <c r="DQQ24" s="433"/>
      <c r="DQR24" s="433"/>
      <c r="DQS24" s="433"/>
      <c r="DQT24" s="433"/>
      <c r="DQU24" s="433"/>
      <c r="DQV24" s="433"/>
      <c r="DQW24" s="433"/>
      <c r="DQX24" s="433"/>
      <c r="DQY24" s="433"/>
      <c r="DQZ24" s="433"/>
      <c r="DRA24" s="433"/>
      <c r="DRB24" s="433"/>
      <c r="DRC24" s="433"/>
      <c r="DRD24" s="433"/>
      <c r="DRE24" s="433"/>
      <c r="DRF24" s="433"/>
      <c r="DRG24" s="433"/>
      <c r="DRH24" s="433"/>
      <c r="DRI24" s="433"/>
      <c r="DRJ24" s="433"/>
      <c r="DRK24" s="433"/>
      <c r="DRL24" s="433"/>
      <c r="DRM24" s="433"/>
      <c r="DRN24" s="433"/>
      <c r="DRO24" s="433"/>
      <c r="DRP24" s="433"/>
      <c r="DRQ24" s="433"/>
      <c r="DRR24" s="433"/>
      <c r="DRS24" s="433"/>
      <c r="DRT24" s="433"/>
      <c r="DRU24" s="433"/>
      <c r="DRV24" s="433"/>
      <c r="DRW24" s="433"/>
      <c r="DRX24" s="433"/>
      <c r="DRY24" s="433"/>
      <c r="DRZ24" s="433"/>
      <c r="DSA24" s="433"/>
      <c r="DSB24" s="433"/>
      <c r="DSC24" s="433"/>
      <c r="DSD24" s="433"/>
      <c r="DSE24" s="433"/>
      <c r="DSF24" s="433"/>
      <c r="DSG24" s="433"/>
      <c r="DSH24" s="433"/>
      <c r="DSI24" s="433"/>
      <c r="DSJ24" s="433"/>
      <c r="DSK24" s="433"/>
      <c r="DSL24" s="433"/>
      <c r="DSM24" s="433"/>
      <c r="DSN24" s="433"/>
      <c r="DSO24" s="433"/>
      <c r="DSP24" s="433"/>
      <c r="DSQ24" s="433"/>
      <c r="DSR24" s="433"/>
      <c r="DSS24" s="433"/>
      <c r="DST24" s="433"/>
      <c r="DSU24" s="433"/>
      <c r="DSV24" s="433"/>
      <c r="DSW24" s="433"/>
      <c r="DSX24" s="433"/>
      <c r="DSY24" s="433"/>
      <c r="DSZ24" s="433"/>
      <c r="DTA24" s="433"/>
      <c r="DTB24" s="433"/>
      <c r="DTC24" s="433"/>
      <c r="DTD24" s="433"/>
      <c r="DTE24" s="433"/>
      <c r="DTF24" s="433"/>
      <c r="DTG24" s="433"/>
      <c r="DTH24" s="433"/>
      <c r="DTI24" s="433"/>
      <c r="DTJ24" s="433"/>
      <c r="DTK24" s="433"/>
      <c r="DTL24" s="433"/>
      <c r="DTM24" s="433"/>
      <c r="DTN24" s="433"/>
      <c r="DTO24" s="433"/>
      <c r="DTP24" s="433"/>
      <c r="DTQ24" s="433"/>
      <c r="DTR24" s="433"/>
      <c r="DTS24" s="433"/>
      <c r="DTT24" s="433"/>
      <c r="DTU24" s="433"/>
      <c r="DTV24" s="433"/>
      <c r="DTW24" s="433"/>
      <c r="DTX24" s="433"/>
      <c r="DTY24" s="433"/>
      <c r="DTZ24" s="433"/>
      <c r="DUA24" s="433"/>
      <c r="DUB24" s="433"/>
      <c r="DUC24" s="433"/>
      <c r="DUD24" s="433"/>
      <c r="DUE24" s="433"/>
      <c r="DUF24" s="433"/>
      <c r="DUG24" s="433"/>
      <c r="DUH24" s="433"/>
      <c r="DUI24" s="433"/>
      <c r="DUJ24" s="433"/>
      <c r="DUK24" s="433"/>
      <c r="DUL24" s="433"/>
      <c r="DUM24" s="433"/>
      <c r="DUN24" s="433"/>
      <c r="DUO24" s="433"/>
      <c r="DUP24" s="433"/>
      <c r="DUQ24" s="433"/>
      <c r="DUR24" s="433"/>
      <c r="DUS24" s="433"/>
      <c r="DUT24" s="433"/>
      <c r="DUU24" s="433"/>
      <c r="DUV24" s="433"/>
      <c r="DUW24" s="433"/>
      <c r="DUX24" s="433"/>
      <c r="DUY24" s="433"/>
      <c r="DUZ24" s="433"/>
      <c r="DVA24" s="433"/>
      <c r="DVB24" s="433"/>
      <c r="DVC24" s="433"/>
      <c r="DVD24" s="433"/>
      <c r="DVE24" s="433"/>
      <c r="DVF24" s="433"/>
      <c r="DVG24" s="433"/>
      <c r="DVH24" s="433"/>
      <c r="DVI24" s="433"/>
      <c r="DVJ24" s="433"/>
      <c r="DVK24" s="433"/>
      <c r="DVL24" s="433"/>
      <c r="DVM24" s="433"/>
      <c r="DVN24" s="433"/>
      <c r="DVO24" s="433"/>
      <c r="DVP24" s="433"/>
      <c r="DVQ24" s="433"/>
      <c r="DVR24" s="433"/>
      <c r="DVS24" s="433"/>
      <c r="DVT24" s="433"/>
      <c r="DVU24" s="433"/>
      <c r="DVV24" s="433"/>
      <c r="DVW24" s="433"/>
      <c r="DVX24" s="433"/>
      <c r="DVY24" s="433"/>
      <c r="DVZ24" s="433"/>
      <c r="DWA24" s="433"/>
      <c r="DWB24" s="433"/>
      <c r="DWC24" s="433"/>
      <c r="DWD24" s="433"/>
      <c r="DWE24" s="433"/>
      <c r="DWF24" s="433"/>
      <c r="DWG24" s="433"/>
      <c r="DWH24" s="433"/>
      <c r="DWI24" s="433"/>
      <c r="DWJ24" s="433"/>
      <c r="DWK24" s="433"/>
      <c r="DWL24" s="433"/>
      <c r="DWM24" s="433"/>
      <c r="DWN24" s="433"/>
      <c r="DWO24" s="433"/>
      <c r="DWP24" s="433"/>
      <c r="DWQ24" s="433"/>
      <c r="DWR24" s="433"/>
      <c r="DWS24" s="433"/>
      <c r="DWT24" s="433"/>
      <c r="DWU24" s="433"/>
      <c r="DWV24" s="433"/>
      <c r="DWW24" s="433"/>
      <c r="DWX24" s="433"/>
      <c r="DWY24" s="433"/>
      <c r="DWZ24" s="433"/>
      <c r="DXA24" s="433"/>
      <c r="DXB24" s="433"/>
      <c r="DXC24" s="433"/>
      <c r="DXD24" s="433"/>
      <c r="DXE24" s="433"/>
      <c r="DXF24" s="433"/>
      <c r="DXG24" s="433"/>
      <c r="DXH24" s="433"/>
      <c r="DXI24" s="433"/>
      <c r="DXJ24" s="433"/>
      <c r="DXK24" s="433"/>
      <c r="DXL24" s="433"/>
      <c r="DXM24" s="433"/>
      <c r="DXN24" s="433"/>
      <c r="DXO24" s="433"/>
      <c r="DXP24" s="433"/>
      <c r="DXQ24" s="433"/>
      <c r="DXR24" s="433"/>
      <c r="DXS24" s="433"/>
      <c r="DXT24" s="433"/>
      <c r="DXU24" s="433"/>
      <c r="DXV24" s="433"/>
      <c r="DXW24" s="433"/>
      <c r="DXX24" s="433"/>
      <c r="DXY24" s="433"/>
      <c r="DXZ24" s="433"/>
      <c r="DYA24" s="433"/>
      <c r="DYB24" s="433"/>
      <c r="DYC24" s="433"/>
      <c r="DYD24" s="433"/>
      <c r="DYE24" s="433"/>
      <c r="DYF24" s="433"/>
      <c r="DYG24" s="433"/>
      <c r="DYH24" s="433"/>
      <c r="DYI24" s="433"/>
      <c r="DYJ24" s="433"/>
      <c r="DYK24" s="433"/>
      <c r="DYL24" s="433"/>
      <c r="DYM24" s="433"/>
      <c r="DYN24" s="433"/>
      <c r="DYO24" s="433"/>
      <c r="DYP24" s="433"/>
      <c r="DYQ24" s="433"/>
      <c r="DYR24" s="433"/>
      <c r="DYS24" s="433"/>
      <c r="DYT24" s="433"/>
      <c r="DYU24" s="433"/>
      <c r="DYV24" s="433"/>
      <c r="DYW24" s="433"/>
      <c r="DYX24" s="433"/>
      <c r="DYY24" s="433"/>
      <c r="DYZ24" s="433"/>
      <c r="DZA24" s="433"/>
      <c r="DZB24" s="433"/>
      <c r="DZC24" s="433"/>
      <c r="DZD24" s="433"/>
      <c r="DZE24" s="433"/>
      <c r="DZF24" s="433"/>
      <c r="DZG24" s="433"/>
      <c r="DZH24" s="433"/>
      <c r="DZI24" s="433"/>
      <c r="DZJ24" s="433"/>
      <c r="DZK24" s="433"/>
      <c r="DZL24" s="433"/>
      <c r="DZM24" s="433"/>
      <c r="DZN24" s="433"/>
      <c r="DZO24" s="433"/>
      <c r="DZP24" s="433"/>
      <c r="DZQ24" s="433"/>
      <c r="DZR24" s="433"/>
      <c r="DZS24" s="433"/>
      <c r="DZT24" s="433"/>
      <c r="DZU24" s="433"/>
      <c r="DZV24" s="433"/>
      <c r="DZW24" s="433"/>
      <c r="DZX24" s="433"/>
      <c r="DZY24" s="433"/>
      <c r="DZZ24" s="433"/>
      <c r="EAA24" s="433"/>
      <c r="EAB24" s="433"/>
      <c r="EAC24" s="433"/>
      <c r="EAD24" s="433"/>
      <c r="EAE24" s="433"/>
      <c r="EAF24" s="433"/>
      <c r="EAG24" s="433"/>
      <c r="EAH24" s="433"/>
      <c r="EAI24" s="433"/>
      <c r="EAJ24" s="433"/>
      <c r="EAK24" s="433"/>
      <c r="EAL24" s="433"/>
      <c r="EAM24" s="433"/>
      <c r="EAN24" s="433"/>
      <c r="EAO24" s="433"/>
      <c r="EAP24" s="433"/>
      <c r="EAQ24" s="433"/>
      <c r="EAR24" s="433"/>
      <c r="EAS24" s="433"/>
      <c r="EAT24" s="433"/>
      <c r="EAU24" s="433"/>
      <c r="EAV24" s="433"/>
      <c r="EAW24" s="433"/>
      <c r="EAX24" s="433"/>
      <c r="EAY24" s="433"/>
      <c r="EAZ24" s="433"/>
      <c r="EBA24" s="433"/>
      <c r="EBB24" s="433"/>
      <c r="EBC24" s="433"/>
      <c r="EBD24" s="433"/>
      <c r="EBE24" s="433"/>
      <c r="EBF24" s="433"/>
      <c r="EBG24" s="433"/>
      <c r="EBH24" s="433"/>
      <c r="EBI24" s="433"/>
      <c r="EBJ24" s="433"/>
      <c r="EBK24" s="433"/>
      <c r="EBL24" s="433"/>
      <c r="EBM24" s="433"/>
      <c r="EBN24" s="433"/>
      <c r="EBO24" s="433"/>
      <c r="EBP24" s="433"/>
      <c r="EBQ24" s="433"/>
      <c r="EBR24" s="433"/>
      <c r="EBS24" s="433"/>
      <c r="EBT24" s="433"/>
      <c r="EBU24" s="433"/>
      <c r="EBV24" s="433"/>
      <c r="EBW24" s="433"/>
      <c r="EBX24" s="433"/>
      <c r="EBY24" s="433"/>
      <c r="EBZ24" s="433"/>
      <c r="ECA24" s="433"/>
      <c r="ECB24" s="433"/>
      <c r="ECC24" s="433"/>
      <c r="ECD24" s="433"/>
      <c r="ECE24" s="433"/>
      <c r="ECF24" s="433"/>
      <c r="ECG24" s="433"/>
      <c r="ECH24" s="433"/>
      <c r="ECI24" s="433"/>
      <c r="ECJ24" s="433"/>
      <c r="ECK24" s="433"/>
      <c r="ECL24" s="433"/>
      <c r="ECM24" s="433"/>
      <c r="ECN24" s="433"/>
      <c r="ECO24" s="433"/>
      <c r="ECP24" s="433"/>
      <c r="ECQ24" s="433"/>
      <c r="ECR24" s="433"/>
      <c r="ECS24" s="433"/>
      <c r="ECT24" s="433"/>
      <c r="ECU24" s="433"/>
      <c r="ECV24" s="433"/>
      <c r="ECW24" s="433"/>
      <c r="ECX24" s="433"/>
      <c r="ECY24" s="433"/>
      <c r="ECZ24" s="433"/>
      <c r="EDA24" s="433"/>
      <c r="EDB24" s="433"/>
      <c r="EDC24" s="433"/>
      <c r="EDD24" s="433"/>
      <c r="EDE24" s="433"/>
      <c r="EDF24" s="433"/>
      <c r="EDG24" s="433"/>
      <c r="EDH24" s="433"/>
      <c r="EDI24" s="433"/>
      <c r="EDJ24" s="433"/>
      <c r="EDK24" s="433"/>
      <c r="EDL24" s="433"/>
      <c r="EDM24" s="433"/>
      <c r="EDN24" s="433"/>
      <c r="EDO24" s="433"/>
      <c r="EDP24" s="433"/>
      <c r="EDQ24" s="433"/>
      <c r="EDR24" s="433"/>
      <c r="EDS24" s="433"/>
      <c r="EDT24" s="433"/>
      <c r="EDU24" s="433"/>
      <c r="EDV24" s="433"/>
      <c r="EDW24" s="433"/>
      <c r="EDX24" s="433"/>
      <c r="EDY24" s="433"/>
      <c r="EDZ24" s="433"/>
      <c r="EEA24" s="433"/>
      <c r="EEB24" s="433"/>
      <c r="EEC24" s="433"/>
      <c r="EED24" s="433"/>
      <c r="EEE24" s="433"/>
      <c r="EEF24" s="433"/>
      <c r="EEG24" s="433"/>
      <c r="EEH24" s="433"/>
      <c r="EEI24" s="433"/>
      <c r="EEJ24" s="433"/>
      <c r="EEK24" s="433"/>
      <c r="EEL24" s="433"/>
      <c r="EEM24" s="433"/>
      <c r="EEN24" s="433"/>
      <c r="EEO24" s="433"/>
      <c r="EEP24" s="433"/>
      <c r="EEQ24" s="433"/>
      <c r="EER24" s="433"/>
      <c r="EES24" s="433"/>
      <c r="EET24" s="433"/>
      <c r="EEU24" s="433"/>
      <c r="EEV24" s="433"/>
      <c r="EEW24" s="433"/>
      <c r="EEX24" s="433"/>
      <c r="EEY24" s="433"/>
      <c r="EEZ24" s="433"/>
      <c r="EFA24" s="433"/>
      <c r="EFB24" s="433"/>
      <c r="EFC24" s="433"/>
      <c r="EFD24" s="433"/>
      <c r="EFE24" s="433"/>
      <c r="EFF24" s="433"/>
      <c r="EFG24" s="433"/>
      <c r="EFH24" s="433"/>
      <c r="EFI24" s="433"/>
      <c r="EFJ24" s="433"/>
      <c r="EFK24" s="433"/>
      <c r="EFL24" s="433"/>
      <c r="EFM24" s="433"/>
      <c r="EFN24" s="433"/>
      <c r="EFO24" s="433"/>
      <c r="EFP24" s="433"/>
      <c r="EFQ24" s="433"/>
      <c r="EFR24" s="433"/>
      <c r="EFS24" s="433"/>
      <c r="EFT24" s="433"/>
      <c r="EFU24" s="433"/>
      <c r="EFV24" s="433"/>
      <c r="EFW24" s="433"/>
      <c r="EFX24" s="433"/>
      <c r="EFY24" s="433"/>
      <c r="EFZ24" s="433"/>
      <c r="EGA24" s="433"/>
      <c r="EGB24" s="433"/>
      <c r="EGC24" s="433"/>
      <c r="EGD24" s="433"/>
      <c r="EGE24" s="433"/>
      <c r="EGF24" s="433"/>
      <c r="EGG24" s="433"/>
      <c r="EGH24" s="433"/>
      <c r="EGI24" s="433"/>
      <c r="EGJ24" s="433"/>
      <c r="EGK24" s="433"/>
      <c r="EGL24" s="433"/>
      <c r="EGM24" s="433"/>
      <c r="EGN24" s="433"/>
      <c r="EGO24" s="433"/>
      <c r="EGP24" s="433"/>
      <c r="EGQ24" s="433"/>
      <c r="EGR24" s="433"/>
      <c r="EGS24" s="433"/>
      <c r="EGT24" s="433"/>
      <c r="EGU24" s="433"/>
      <c r="EGV24" s="433"/>
      <c r="EGW24" s="433"/>
      <c r="EGX24" s="433"/>
      <c r="EGY24" s="433"/>
      <c r="EGZ24" s="433"/>
      <c r="EHA24" s="433"/>
      <c r="EHB24" s="433"/>
      <c r="EHC24" s="433"/>
      <c r="EHD24" s="433"/>
      <c r="EHE24" s="433"/>
      <c r="EHF24" s="433"/>
      <c r="EHG24" s="433"/>
      <c r="EHH24" s="433"/>
      <c r="EHI24" s="433"/>
      <c r="EHJ24" s="433"/>
      <c r="EHK24" s="433"/>
      <c r="EHL24" s="433"/>
      <c r="EHM24" s="433"/>
      <c r="EHN24" s="433"/>
      <c r="EHO24" s="433"/>
      <c r="EHP24" s="433"/>
      <c r="EHQ24" s="433"/>
      <c r="EHR24" s="433"/>
      <c r="EHS24" s="433"/>
      <c r="EHT24" s="433"/>
      <c r="EHU24" s="433"/>
      <c r="EHV24" s="433"/>
      <c r="EHW24" s="433"/>
      <c r="EHX24" s="433"/>
      <c r="EHY24" s="433"/>
      <c r="EHZ24" s="433"/>
      <c r="EIA24" s="433"/>
      <c r="EIB24" s="433"/>
      <c r="EIC24" s="433"/>
      <c r="EID24" s="433"/>
      <c r="EIE24" s="433"/>
      <c r="EIF24" s="433"/>
      <c r="EIG24" s="433"/>
      <c r="EIH24" s="433"/>
      <c r="EII24" s="433"/>
      <c r="EIJ24" s="433"/>
      <c r="EIK24" s="433"/>
      <c r="EIL24" s="433"/>
      <c r="EIM24" s="433"/>
      <c r="EIN24" s="433"/>
      <c r="EIO24" s="433"/>
      <c r="EIP24" s="433"/>
      <c r="EIQ24" s="433"/>
      <c r="EIR24" s="433"/>
      <c r="EIS24" s="433"/>
      <c r="EIT24" s="433"/>
      <c r="EIU24" s="433"/>
      <c r="EIV24" s="433"/>
      <c r="EIW24" s="433"/>
      <c r="EIX24" s="433"/>
      <c r="EIY24" s="433"/>
      <c r="EIZ24" s="433"/>
      <c r="EJA24" s="433"/>
      <c r="EJB24" s="433"/>
      <c r="EJC24" s="433"/>
      <c r="EJD24" s="433"/>
      <c r="EJE24" s="433"/>
      <c r="EJF24" s="433"/>
      <c r="EJG24" s="433"/>
      <c r="EJH24" s="433"/>
      <c r="EJI24" s="433"/>
      <c r="EJJ24" s="433"/>
      <c r="EJK24" s="433"/>
      <c r="EJL24" s="433"/>
      <c r="EJM24" s="433"/>
      <c r="EJN24" s="433"/>
      <c r="EJO24" s="433"/>
      <c r="EJP24" s="433"/>
      <c r="EJQ24" s="433"/>
      <c r="EJR24" s="433"/>
      <c r="EJS24" s="433"/>
      <c r="EJT24" s="433"/>
      <c r="EJU24" s="433"/>
      <c r="EJV24" s="433"/>
      <c r="EJW24" s="433"/>
      <c r="EJX24" s="433"/>
      <c r="EJY24" s="433"/>
      <c r="EJZ24" s="433"/>
      <c r="EKA24" s="433"/>
      <c r="EKB24" s="433"/>
      <c r="EKC24" s="433"/>
      <c r="EKD24" s="433"/>
      <c r="EKE24" s="433"/>
      <c r="EKF24" s="433"/>
      <c r="EKG24" s="433"/>
      <c r="EKH24" s="433"/>
      <c r="EKI24" s="433"/>
      <c r="EKJ24" s="433"/>
      <c r="EKK24" s="433"/>
      <c r="EKL24" s="433"/>
      <c r="EKM24" s="433"/>
      <c r="EKN24" s="433"/>
      <c r="EKO24" s="433"/>
      <c r="EKP24" s="433"/>
      <c r="EKQ24" s="433"/>
      <c r="EKR24" s="433"/>
      <c r="EKS24" s="433"/>
      <c r="EKT24" s="433"/>
      <c r="EKU24" s="433"/>
      <c r="EKV24" s="433"/>
      <c r="EKW24" s="433"/>
      <c r="EKX24" s="433"/>
      <c r="EKY24" s="433"/>
      <c r="EKZ24" s="433"/>
      <c r="ELA24" s="433"/>
      <c r="ELB24" s="433"/>
      <c r="ELC24" s="433"/>
      <c r="ELD24" s="433"/>
      <c r="ELE24" s="433"/>
      <c r="ELF24" s="433"/>
      <c r="ELG24" s="433"/>
      <c r="ELH24" s="433"/>
      <c r="ELI24" s="433"/>
      <c r="ELJ24" s="433"/>
      <c r="ELK24" s="433"/>
      <c r="ELL24" s="433"/>
      <c r="ELM24" s="433"/>
      <c r="ELN24" s="433"/>
      <c r="ELO24" s="433"/>
      <c r="ELP24" s="433"/>
      <c r="ELQ24" s="433"/>
      <c r="ELR24" s="433"/>
      <c r="ELS24" s="433"/>
      <c r="ELT24" s="433"/>
      <c r="ELU24" s="433"/>
      <c r="ELV24" s="433"/>
      <c r="ELW24" s="433"/>
      <c r="ELX24" s="433"/>
      <c r="ELY24" s="433"/>
      <c r="ELZ24" s="433"/>
      <c r="EMA24" s="433"/>
      <c r="EMB24" s="433"/>
      <c r="EMC24" s="433"/>
      <c r="EMD24" s="433"/>
      <c r="EME24" s="433"/>
      <c r="EMF24" s="433"/>
      <c r="EMG24" s="433"/>
      <c r="EMH24" s="433"/>
      <c r="EMI24" s="433"/>
      <c r="EMJ24" s="433"/>
      <c r="EMK24" s="433"/>
      <c r="EML24" s="433"/>
      <c r="EMM24" s="433"/>
      <c r="EMN24" s="433"/>
      <c r="EMO24" s="433"/>
      <c r="EMP24" s="433"/>
      <c r="EMQ24" s="433"/>
      <c r="EMR24" s="433"/>
      <c r="EMS24" s="433"/>
      <c r="EMT24" s="433"/>
      <c r="EMU24" s="433"/>
      <c r="EMV24" s="433"/>
      <c r="EMW24" s="433"/>
      <c r="EMX24" s="433"/>
      <c r="EMY24" s="433"/>
      <c r="EMZ24" s="433"/>
      <c r="ENA24" s="433"/>
      <c r="ENB24" s="433"/>
      <c r="ENC24" s="433"/>
      <c r="END24" s="433"/>
      <c r="ENE24" s="433"/>
      <c r="ENF24" s="433"/>
      <c r="ENG24" s="433"/>
      <c r="ENH24" s="433"/>
      <c r="ENI24" s="433"/>
      <c r="ENJ24" s="433"/>
      <c r="ENK24" s="433"/>
      <c r="ENL24" s="433"/>
      <c r="ENM24" s="433"/>
      <c r="ENN24" s="433"/>
      <c r="ENO24" s="433"/>
      <c r="ENP24" s="433"/>
      <c r="ENQ24" s="433"/>
      <c r="ENR24" s="433"/>
      <c r="ENS24" s="433"/>
      <c r="ENT24" s="433"/>
      <c r="ENU24" s="433"/>
      <c r="ENV24" s="433"/>
      <c r="ENW24" s="433"/>
      <c r="ENX24" s="433"/>
      <c r="ENY24" s="433"/>
      <c r="ENZ24" s="433"/>
      <c r="EOA24" s="433"/>
      <c r="EOB24" s="433"/>
      <c r="EOC24" s="433"/>
      <c r="EOD24" s="433"/>
      <c r="EOE24" s="433"/>
      <c r="EOF24" s="433"/>
      <c r="EOG24" s="433"/>
      <c r="EOH24" s="433"/>
      <c r="EOI24" s="433"/>
      <c r="EOJ24" s="433"/>
      <c r="EOK24" s="433"/>
      <c r="EOL24" s="433"/>
      <c r="EOM24" s="433"/>
      <c r="EON24" s="433"/>
      <c r="EOO24" s="433"/>
      <c r="EOP24" s="433"/>
      <c r="EOQ24" s="433"/>
      <c r="EOR24" s="433"/>
      <c r="EOS24" s="433"/>
      <c r="EOT24" s="433"/>
      <c r="EOU24" s="433"/>
      <c r="EOV24" s="433"/>
      <c r="EOW24" s="433"/>
      <c r="EOX24" s="433"/>
      <c r="EOY24" s="433"/>
      <c r="EOZ24" s="433"/>
      <c r="EPA24" s="433"/>
      <c r="EPB24" s="433"/>
      <c r="EPC24" s="433"/>
      <c r="EPD24" s="433"/>
      <c r="EPE24" s="433"/>
      <c r="EPF24" s="433"/>
      <c r="EPG24" s="433"/>
      <c r="EPH24" s="433"/>
      <c r="EPI24" s="433"/>
      <c r="EPJ24" s="433"/>
      <c r="EPK24" s="433"/>
      <c r="EPL24" s="433"/>
      <c r="EPM24" s="433"/>
      <c r="EPN24" s="433"/>
      <c r="EPO24" s="433"/>
      <c r="EPP24" s="433"/>
      <c r="EPQ24" s="433"/>
      <c r="EPR24" s="433"/>
      <c r="EPS24" s="433"/>
      <c r="EPT24" s="433"/>
      <c r="EPU24" s="433"/>
      <c r="EPV24" s="433"/>
      <c r="EPW24" s="433"/>
      <c r="EPX24" s="433"/>
      <c r="EPY24" s="433"/>
      <c r="EPZ24" s="433"/>
      <c r="EQA24" s="433"/>
      <c r="EQB24" s="433"/>
      <c r="EQC24" s="433"/>
      <c r="EQD24" s="433"/>
      <c r="EQE24" s="433"/>
      <c r="EQF24" s="433"/>
      <c r="EQG24" s="433"/>
      <c r="EQH24" s="433"/>
      <c r="EQI24" s="433"/>
      <c r="EQJ24" s="433"/>
      <c r="EQK24" s="433"/>
      <c r="EQL24" s="433"/>
      <c r="EQM24" s="433"/>
      <c r="EQN24" s="433"/>
      <c r="EQO24" s="433"/>
      <c r="EQP24" s="433"/>
      <c r="EQQ24" s="433"/>
      <c r="EQR24" s="433"/>
      <c r="EQS24" s="433"/>
      <c r="EQT24" s="433"/>
      <c r="EQU24" s="433"/>
      <c r="EQV24" s="433"/>
      <c r="EQW24" s="433"/>
      <c r="EQX24" s="433"/>
      <c r="EQY24" s="433"/>
      <c r="EQZ24" s="433"/>
      <c r="ERA24" s="433"/>
      <c r="ERB24" s="433"/>
      <c r="ERC24" s="433"/>
      <c r="ERD24" s="433"/>
      <c r="ERE24" s="433"/>
      <c r="ERF24" s="433"/>
      <c r="ERG24" s="433"/>
      <c r="ERH24" s="433"/>
      <c r="ERI24" s="433"/>
      <c r="ERJ24" s="433"/>
      <c r="ERK24" s="433"/>
      <c r="ERL24" s="433"/>
      <c r="ERM24" s="433"/>
      <c r="ERN24" s="433"/>
      <c r="ERO24" s="433"/>
      <c r="ERP24" s="433"/>
      <c r="ERQ24" s="433"/>
      <c r="ERR24" s="433"/>
      <c r="ERS24" s="433"/>
      <c r="ERT24" s="433"/>
      <c r="ERU24" s="433"/>
      <c r="ERV24" s="433"/>
      <c r="ERW24" s="433"/>
      <c r="ERX24" s="433"/>
      <c r="ERY24" s="433"/>
      <c r="ERZ24" s="433"/>
      <c r="ESA24" s="433"/>
      <c r="ESB24" s="433"/>
      <c r="ESC24" s="433"/>
      <c r="ESD24" s="433"/>
      <c r="ESE24" s="433"/>
      <c r="ESF24" s="433"/>
      <c r="ESG24" s="433"/>
      <c r="ESH24" s="433"/>
      <c r="ESI24" s="433"/>
      <c r="ESJ24" s="433"/>
      <c r="ESK24" s="433"/>
      <c r="ESL24" s="433"/>
      <c r="ESM24" s="433"/>
      <c r="ESN24" s="433"/>
      <c r="ESO24" s="433"/>
      <c r="ESP24" s="433"/>
      <c r="ESQ24" s="433"/>
      <c r="ESR24" s="433"/>
      <c r="ESS24" s="433"/>
      <c r="EST24" s="433"/>
      <c r="ESU24" s="433"/>
      <c r="ESV24" s="433"/>
      <c r="ESW24" s="433"/>
      <c r="ESX24" s="433"/>
      <c r="ESY24" s="433"/>
      <c r="ESZ24" s="433"/>
      <c r="ETA24" s="433"/>
      <c r="ETB24" s="433"/>
      <c r="ETC24" s="433"/>
      <c r="ETD24" s="433"/>
      <c r="ETE24" s="433"/>
      <c r="ETF24" s="433"/>
      <c r="ETG24" s="433"/>
      <c r="ETH24" s="433"/>
      <c r="ETI24" s="433"/>
      <c r="ETJ24" s="433"/>
      <c r="ETK24" s="433"/>
      <c r="ETL24" s="433"/>
      <c r="ETM24" s="433"/>
      <c r="ETN24" s="433"/>
      <c r="ETO24" s="433"/>
      <c r="ETP24" s="433"/>
      <c r="ETQ24" s="433"/>
      <c r="ETR24" s="433"/>
      <c r="ETS24" s="433"/>
      <c r="ETT24" s="433"/>
      <c r="ETU24" s="433"/>
      <c r="ETV24" s="433"/>
      <c r="ETW24" s="433"/>
      <c r="ETX24" s="433"/>
      <c r="ETY24" s="433"/>
      <c r="ETZ24" s="433"/>
      <c r="EUA24" s="433"/>
      <c r="EUB24" s="433"/>
      <c r="EUC24" s="433"/>
      <c r="EUD24" s="433"/>
      <c r="EUE24" s="433"/>
      <c r="EUF24" s="433"/>
      <c r="EUG24" s="433"/>
      <c r="EUH24" s="433"/>
      <c r="EUI24" s="433"/>
      <c r="EUJ24" s="433"/>
      <c r="EUK24" s="433"/>
      <c r="EUL24" s="433"/>
      <c r="EUM24" s="433"/>
      <c r="EUN24" s="433"/>
      <c r="EUO24" s="433"/>
      <c r="EUP24" s="433"/>
      <c r="EUQ24" s="433"/>
      <c r="EUR24" s="433"/>
      <c r="EUS24" s="433"/>
      <c r="EUT24" s="433"/>
      <c r="EUU24" s="433"/>
      <c r="EUV24" s="433"/>
      <c r="EUW24" s="433"/>
      <c r="EUX24" s="433"/>
      <c r="EUY24" s="433"/>
      <c r="EUZ24" s="433"/>
      <c r="EVA24" s="433"/>
      <c r="EVB24" s="433"/>
      <c r="EVC24" s="433"/>
      <c r="EVD24" s="433"/>
      <c r="EVE24" s="433"/>
      <c r="EVF24" s="433"/>
      <c r="EVG24" s="433"/>
      <c r="EVH24" s="433"/>
      <c r="EVI24" s="433"/>
      <c r="EVJ24" s="433"/>
      <c r="EVK24" s="433"/>
      <c r="EVL24" s="433"/>
      <c r="EVM24" s="433"/>
      <c r="EVN24" s="433"/>
      <c r="EVO24" s="433"/>
      <c r="EVP24" s="433"/>
      <c r="EVQ24" s="433"/>
      <c r="EVR24" s="433"/>
      <c r="EVS24" s="433"/>
      <c r="EVT24" s="433"/>
      <c r="EVU24" s="433"/>
      <c r="EVV24" s="433"/>
      <c r="EVW24" s="433"/>
      <c r="EVX24" s="433"/>
      <c r="EVY24" s="433"/>
      <c r="EVZ24" s="433"/>
      <c r="EWA24" s="433"/>
      <c r="EWB24" s="433"/>
      <c r="EWC24" s="433"/>
      <c r="EWD24" s="433"/>
      <c r="EWE24" s="433"/>
      <c r="EWF24" s="433"/>
      <c r="EWG24" s="433"/>
      <c r="EWH24" s="433"/>
      <c r="EWI24" s="433"/>
      <c r="EWJ24" s="433"/>
      <c r="EWK24" s="433"/>
      <c r="EWL24" s="433"/>
      <c r="EWM24" s="433"/>
      <c r="EWN24" s="433"/>
      <c r="EWO24" s="433"/>
      <c r="EWP24" s="433"/>
      <c r="EWQ24" s="433"/>
      <c r="EWR24" s="433"/>
      <c r="EWS24" s="433"/>
      <c r="EWT24" s="433"/>
      <c r="EWU24" s="433"/>
      <c r="EWV24" s="433"/>
      <c r="EWW24" s="433"/>
      <c r="EWX24" s="433"/>
      <c r="EWY24" s="433"/>
      <c r="EWZ24" s="433"/>
      <c r="EXA24" s="433"/>
      <c r="EXB24" s="433"/>
      <c r="EXC24" s="433"/>
      <c r="EXD24" s="433"/>
      <c r="EXE24" s="433"/>
      <c r="EXF24" s="433"/>
      <c r="EXG24" s="433"/>
      <c r="EXH24" s="433"/>
      <c r="EXI24" s="433"/>
      <c r="EXJ24" s="433"/>
      <c r="EXK24" s="433"/>
      <c r="EXL24" s="433"/>
      <c r="EXM24" s="433"/>
      <c r="EXN24" s="433"/>
      <c r="EXO24" s="433"/>
      <c r="EXP24" s="433"/>
      <c r="EXQ24" s="433"/>
      <c r="EXR24" s="433"/>
      <c r="EXS24" s="433"/>
      <c r="EXT24" s="433"/>
      <c r="EXU24" s="433"/>
      <c r="EXV24" s="433"/>
      <c r="EXW24" s="433"/>
      <c r="EXX24" s="433"/>
      <c r="EXY24" s="433"/>
      <c r="EXZ24" s="433"/>
      <c r="EYA24" s="433"/>
      <c r="EYB24" s="433"/>
      <c r="EYC24" s="433"/>
      <c r="EYD24" s="433"/>
      <c r="EYE24" s="433"/>
      <c r="EYF24" s="433"/>
      <c r="EYG24" s="433"/>
      <c r="EYH24" s="433"/>
      <c r="EYI24" s="433"/>
      <c r="EYJ24" s="433"/>
      <c r="EYK24" s="433"/>
      <c r="EYL24" s="433"/>
      <c r="EYM24" s="433"/>
      <c r="EYN24" s="433"/>
      <c r="EYO24" s="433"/>
      <c r="EYP24" s="433"/>
      <c r="EYQ24" s="433"/>
      <c r="EYR24" s="433"/>
      <c r="EYS24" s="433"/>
      <c r="EYT24" s="433"/>
      <c r="EYU24" s="433"/>
      <c r="EYV24" s="433"/>
      <c r="EYW24" s="433"/>
      <c r="EYX24" s="433"/>
      <c r="EYY24" s="433"/>
      <c r="EYZ24" s="433"/>
      <c r="EZA24" s="433"/>
      <c r="EZB24" s="433"/>
      <c r="EZC24" s="433"/>
      <c r="EZD24" s="433"/>
      <c r="EZE24" s="433"/>
      <c r="EZF24" s="433"/>
      <c r="EZG24" s="433"/>
      <c r="EZH24" s="433"/>
      <c r="EZI24" s="433"/>
      <c r="EZJ24" s="433"/>
      <c r="EZK24" s="433"/>
      <c r="EZL24" s="433"/>
      <c r="EZM24" s="433"/>
      <c r="EZN24" s="433"/>
      <c r="EZO24" s="433"/>
      <c r="EZP24" s="433"/>
      <c r="EZQ24" s="433"/>
      <c r="EZR24" s="433"/>
      <c r="EZS24" s="433"/>
      <c r="EZT24" s="433"/>
      <c r="EZU24" s="433"/>
      <c r="EZV24" s="433"/>
      <c r="EZW24" s="433"/>
      <c r="EZX24" s="433"/>
      <c r="EZY24" s="433"/>
      <c r="EZZ24" s="433"/>
      <c r="FAA24" s="433"/>
      <c r="FAB24" s="433"/>
      <c r="FAC24" s="433"/>
      <c r="FAD24" s="433"/>
      <c r="FAE24" s="433"/>
      <c r="FAF24" s="433"/>
      <c r="FAG24" s="433"/>
      <c r="FAH24" s="433"/>
      <c r="FAI24" s="433"/>
      <c r="FAJ24" s="433"/>
      <c r="FAK24" s="433"/>
      <c r="FAL24" s="433"/>
      <c r="FAM24" s="433"/>
      <c r="FAN24" s="433"/>
      <c r="FAO24" s="433"/>
      <c r="FAP24" s="433"/>
      <c r="FAQ24" s="433"/>
      <c r="FAR24" s="433"/>
      <c r="FAS24" s="433"/>
      <c r="FAT24" s="433"/>
      <c r="FAU24" s="433"/>
      <c r="FAV24" s="433"/>
      <c r="FAW24" s="433"/>
      <c r="FAX24" s="433"/>
      <c r="FAY24" s="433"/>
      <c r="FAZ24" s="433"/>
      <c r="FBA24" s="433"/>
      <c r="FBB24" s="433"/>
      <c r="FBC24" s="433"/>
      <c r="FBD24" s="433"/>
      <c r="FBE24" s="433"/>
      <c r="FBF24" s="433"/>
      <c r="FBG24" s="433"/>
      <c r="FBH24" s="433"/>
      <c r="FBI24" s="433"/>
      <c r="FBJ24" s="433"/>
      <c r="FBK24" s="433"/>
      <c r="FBL24" s="433"/>
      <c r="FBM24" s="433"/>
      <c r="FBN24" s="433"/>
      <c r="FBO24" s="433"/>
      <c r="FBP24" s="433"/>
      <c r="FBQ24" s="433"/>
      <c r="FBR24" s="433"/>
      <c r="FBS24" s="433"/>
      <c r="FBT24" s="433"/>
      <c r="FBU24" s="433"/>
      <c r="FBV24" s="433"/>
      <c r="FBW24" s="433"/>
      <c r="FBX24" s="433"/>
      <c r="FBY24" s="433"/>
      <c r="FBZ24" s="433"/>
      <c r="FCA24" s="433"/>
      <c r="FCB24" s="433"/>
      <c r="FCC24" s="433"/>
      <c r="FCD24" s="433"/>
      <c r="FCE24" s="433"/>
      <c r="FCF24" s="433"/>
      <c r="FCG24" s="433"/>
      <c r="FCH24" s="433"/>
      <c r="FCI24" s="433"/>
      <c r="FCJ24" s="433"/>
      <c r="FCK24" s="433"/>
      <c r="FCL24" s="433"/>
      <c r="FCM24" s="433"/>
      <c r="FCN24" s="433"/>
      <c r="FCO24" s="433"/>
      <c r="FCP24" s="433"/>
      <c r="FCQ24" s="433"/>
      <c r="FCR24" s="433"/>
      <c r="FCS24" s="433"/>
      <c r="FCT24" s="433"/>
      <c r="FCU24" s="433"/>
      <c r="FCV24" s="433"/>
      <c r="FCW24" s="433"/>
      <c r="FCX24" s="433"/>
      <c r="FCY24" s="433"/>
      <c r="FCZ24" s="433"/>
      <c r="FDA24" s="433"/>
      <c r="FDB24" s="433"/>
      <c r="FDC24" s="433"/>
      <c r="FDD24" s="433"/>
      <c r="FDE24" s="433"/>
      <c r="FDF24" s="433"/>
      <c r="FDG24" s="433"/>
      <c r="FDH24" s="433"/>
      <c r="FDI24" s="433"/>
      <c r="FDJ24" s="433"/>
      <c r="FDK24" s="433"/>
      <c r="FDL24" s="433"/>
      <c r="FDM24" s="433"/>
      <c r="FDN24" s="433"/>
      <c r="FDO24" s="433"/>
      <c r="FDP24" s="433"/>
      <c r="FDQ24" s="433"/>
      <c r="FDR24" s="433"/>
      <c r="FDS24" s="433"/>
      <c r="FDT24" s="433"/>
      <c r="FDU24" s="433"/>
      <c r="FDV24" s="433"/>
      <c r="FDW24" s="433"/>
      <c r="FDX24" s="433"/>
      <c r="FDY24" s="433"/>
      <c r="FDZ24" s="433"/>
      <c r="FEA24" s="433"/>
      <c r="FEB24" s="433"/>
      <c r="FEC24" s="433"/>
      <c r="FED24" s="433"/>
      <c r="FEE24" s="433"/>
      <c r="FEF24" s="433"/>
      <c r="FEG24" s="433"/>
      <c r="FEH24" s="433"/>
      <c r="FEI24" s="433"/>
      <c r="FEJ24" s="433"/>
      <c r="FEK24" s="433"/>
      <c r="FEL24" s="433"/>
      <c r="FEM24" s="433"/>
      <c r="FEN24" s="433"/>
      <c r="FEO24" s="433"/>
      <c r="FEP24" s="433"/>
      <c r="FEQ24" s="433"/>
      <c r="FER24" s="433"/>
      <c r="FES24" s="433"/>
      <c r="FET24" s="433"/>
      <c r="FEU24" s="433"/>
      <c r="FEV24" s="433"/>
      <c r="FEW24" s="433"/>
      <c r="FEX24" s="433"/>
      <c r="FEY24" s="433"/>
      <c r="FEZ24" s="433"/>
      <c r="FFA24" s="433"/>
      <c r="FFB24" s="433"/>
      <c r="FFC24" s="433"/>
      <c r="FFD24" s="433"/>
      <c r="FFE24" s="433"/>
      <c r="FFF24" s="433"/>
      <c r="FFG24" s="433"/>
      <c r="FFH24" s="433"/>
      <c r="FFI24" s="433"/>
      <c r="FFJ24" s="433"/>
      <c r="FFK24" s="433"/>
      <c r="FFL24" s="433"/>
      <c r="FFM24" s="433"/>
      <c r="FFN24" s="433"/>
      <c r="FFO24" s="433"/>
      <c r="FFP24" s="433"/>
      <c r="FFQ24" s="433"/>
      <c r="FFR24" s="433"/>
      <c r="FFS24" s="433"/>
      <c r="FFT24" s="433"/>
      <c r="FFU24" s="433"/>
      <c r="FFV24" s="433"/>
      <c r="FFW24" s="433"/>
      <c r="FFX24" s="433"/>
      <c r="FFY24" s="433"/>
      <c r="FFZ24" s="433"/>
      <c r="FGA24" s="433"/>
      <c r="FGB24" s="433"/>
      <c r="FGC24" s="433"/>
      <c r="FGD24" s="433"/>
      <c r="FGE24" s="433"/>
      <c r="FGF24" s="433"/>
      <c r="FGG24" s="433"/>
      <c r="FGH24" s="433"/>
      <c r="FGI24" s="433"/>
      <c r="FGJ24" s="433"/>
      <c r="FGK24" s="433"/>
      <c r="FGL24" s="433"/>
      <c r="FGM24" s="433"/>
      <c r="FGN24" s="433"/>
      <c r="FGO24" s="433"/>
      <c r="FGP24" s="433"/>
      <c r="FGQ24" s="433"/>
      <c r="FGR24" s="433"/>
      <c r="FGS24" s="433"/>
      <c r="FGT24" s="433"/>
      <c r="FGU24" s="433"/>
      <c r="FGV24" s="433"/>
      <c r="FGW24" s="433"/>
      <c r="FGX24" s="433"/>
      <c r="FGY24" s="433"/>
      <c r="FGZ24" s="433"/>
      <c r="FHA24" s="433"/>
      <c r="FHB24" s="433"/>
      <c r="FHC24" s="433"/>
      <c r="FHD24" s="433"/>
      <c r="FHE24" s="433"/>
      <c r="FHF24" s="433"/>
      <c r="FHG24" s="433"/>
      <c r="FHH24" s="433"/>
      <c r="FHI24" s="433"/>
      <c r="FHJ24" s="433"/>
      <c r="FHK24" s="433"/>
      <c r="FHL24" s="433"/>
      <c r="FHM24" s="433"/>
      <c r="FHN24" s="433"/>
      <c r="FHO24" s="433"/>
      <c r="FHP24" s="433"/>
      <c r="FHQ24" s="433"/>
      <c r="FHR24" s="433"/>
      <c r="FHS24" s="433"/>
      <c r="FHT24" s="433"/>
      <c r="FHU24" s="433"/>
      <c r="FHV24" s="433"/>
      <c r="FHW24" s="433"/>
      <c r="FHX24" s="433"/>
      <c r="FHY24" s="433"/>
      <c r="FHZ24" s="433"/>
      <c r="FIA24" s="433"/>
      <c r="FIB24" s="433"/>
      <c r="FIC24" s="433"/>
      <c r="FID24" s="433"/>
      <c r="FIE24" s="433"/>
      <c r="FIF24" s="433"/>
      <c r="FIG24" s="433"/>
      <c r="FIH24" s="433"/>
      <c r="FII24" s="433"/>
      <c r="FIJ24" s="433"/>
      <c r="FIK24" s="433"/>
      <c r="FIL24" s="433"/>
      <c r="FIM24" s="433"/>
      <c r="FIN24" s="433"/>
      <c r="FIO24" s="433"/>
      <c r="FIP24" s="433"/>
      <c r="FIQ24" s="433"/>
      <c r="FIR24" s="433"/>
      <c r="FIS24" s="433"/>
      <c r="FIT24" s="433"/>
      <c r="FIU24" s="433"/>
      <c r="FIV24" s="433"/>
      <c r="FIW24" s="433"/>
      <c r="FIX24" s="433"/>
      <c r="FIY24" s="433"/>
      <c r="FIZ24" s="433"/>
      <c r="FJA24" s="433"/>
      <c r="FJB24" s="433"/>
      <c r="FJC24" s="433"/>
      <c r="FJD24" s="433"/>
      <c r="FJE24" s="433"/>
      <c r="FJF24" s="433"/>
      <c r="FJG24" s="433"/>
      <c r="FJH24" s="433"/>
      <c r="FJI24" s="433"/>
      <c r="FJJ24" s="433"/>
      <c r="FJK24" s="433"/>
      <c r="FJL24" s="433"/>
      <c r="FJM24" s="433"/>
      <c r="FJN24" s="433"/>
      <c r="FJO24" s="433"/>
      <c r="FJP24" s="433"/>
      <c r="FJQ24" s="433"/>
      <c r="FJR24" s="433"/>
      <c r="FJS24" s="433"/>
      <c r="FJT24" s="433"/>
      <c r="FJU24" s="433"/>
      <c r="FJV24" s="433"/>
      <c r="FJW24" s="433"/>
      <c r="FJX24" s="433"/>
      <c r="FJY24" s="433"/>
      <c r="FJZ24" s="433"/>
      <c r="FKA24" s="433"/>
      <c r="FKB24" s="433"/>
      <c r="FKC24" s="433"/>
      <c r="FKD24" s="433"/>
      <c r="FKE24" s="433"/>
      <c r="FKF24" s="433"/>
      <c r="FKG24" s="433"/>
      <c r="FKH24" s="433"/>
      <c r="FKI24" s="433"/>
      <c r="FKJ24" s="433"/>
      <c r="FKK24" s="433"/>
      <c r="FKL24" s="433"/>
      <c r="FKM24" s="433"/>
      <c r="FKN24" s="433"/>
      <c r="FKO24" s="433"/>
      <c r="FKP24" s="433"/>
      <c r="FKQ24" s="433"/>
      <c r="FKR24" s="433"/>
      <c r="FKS24" s="433"/>
      <c r="FKT24" s="433"/>
      <c r="FKU24" s="433"/>
      <c r="FKV24" s="433"/>
      <c r="FKW24" s="433"/>
      <c r="FKX24" s="433"/>
      <c r="FKY24" s="433"/>
      <c r="FKZ24" s="433"/>
      <c r="FLA24" s="433"/>
      <c r="FLB24" s="433"/>
      <c r="FLC24" s="433"/>
      <c r="FLD24" s="433"/>
      <c r="FLE24" s="433"/>
      <c r="FLF24" s="433"/>
      <c r="FLG24" s="433"/>
      <c r="FLH24" s="433"/>
      <c r="FLI24" s="433"/>
      <c r="FLJ24" s="433"/>
      <c r="FLK24" s="433"/>
      <c r="FLL24" s="433"/>
      <c r="FLM24" s="433"/>
      <c r="FLN24" s="433"/>
      <c r="FLO24" s="433"/>
      <c r="FLP24" s="433"/>
      <c r="FLQ24" s="433"/>
      <c r="FLR24" s="433"/>
      <c r="FLS24" s="433"/>
      <c r="FLT24" s="433"/>
      <c r="FLU24" s="433"/>
      <c r="FLV24" s="433"/>
      <c r="FLW24" s="433"/>
      <c r="FLX24" s="433"/>
      <c r="FLY24" s="433"/>
      <c r="FLZ24" s="433"/>
      <c r="FMA24" s="433"/>
      <c r="FMB24" s="433"/>
      <c r="FMC24" s="433"/>
      <c r="FMD24" s="433"/>
      <c r="FME24" s="433"/>
      <c r="FMF24" s="433"/>
      <c r="FMG24" s="433"/>
      <c r="FMH24" s="433"/>
      <c r="FMI24" s="433"/>
      <c r="FMJ24" s="433"/>
      <c r="FMK24" s="433"/>
      <c r="FML24" s="433"/>
      <c r="FMM24" s="433"/>
      <c r="FMN24" s="433"/>
      <c r="FMO24" s="433"/>
      <c r="FMP24" s="433"/>
      <c r="FMQ24" s="433"/>
      <c r="FMR24" s="433"/>
      <c r="FMS24" s="433"/>
      <c r="FMT24" s="433"/>
      <c r="FMU24" s="433"/>
      <c r="FMV24" s="433"/>
      <c r="FMW24" s="433"/>
      <c r="FMX24" s="433"/>
      <c r="FMY24" s="433"/>
      <c r="FMZ24" s="433"/>
      <c r="FNA24" s="433"/>
      <c r="FNB24" s="433"/>
      <c r="FNC24" s="433"/>
      <c r="FND24" s="433"/>
      <c r="FNE24" s="433"/>
      <c r="FNF24" s="433"/>
      <c r="FNG24" s="433"/>
      <c r="FNH24" s="433"/>
      <c r="FNI24" s="433"/>
      <c r="FNJ24" s="433"/>
      <c r="FNK24" s="433"/>
      <c r="FNL24" s="433"/>
      <c r="FNM24" s="433"/>
      <c r="FNN24" s="433"/>
      <c r="FNO24" s="433"/>
      <c r="FNP24" s="433"/>
      <c r="FNQ24" s="433"/>
      <c r="FNR24" s="433"/>
      <c r="FNS24" s="433"/>
      <c r="FNT24" s="433"/>
      <c r="FNU24" s="433"/>
      <c r="FNV24" s="433"/>
      <c r="FNW24" s="433"/>
      <c r="FNX24" s="433"/>
      <c r="FNY24" s="433"/>
      <c r="FNZ24" s="433"/>
      <c r="FOA24" s="433"/>
      <c r="FOB24" s="433"/>
      <c r="FOC24" s="433"/>
      <c r="FOD24" s="433"/>
      <c r="FOE24" s="433"/>
      <c r="FOF24" s="433"/>
      <c r="FOG24" s="433"/>
      <c r="FOH24" s="433"/>
      <c r="FOI24" s="433"/>
      <c r="FOJ24" s="433"/>
      <c r="FOK24" s="433"/>
      <c r="FOL24" s="433"/>
      <c r="FOM24" s="433"/>
      <c r="FON24" s="433"/>
      <c r="FOO24" s="433"/>
      <c r="FOP24" s="433"/>
      <c r="FOQ24" s="433"/>
      <c r="FOR24" s="433"/>
      <c r="FOS24" s="433"/>
      <c r="FOT24" s="433"/>
      <c r="FOU24" s="433"/>
      <c r="FOV24" s="433"/>
      <c r="FOW24" s="433"/>
      <c r="FOX24" s="433"/>
      <c r="FOY24" s="433"/>
      <c r="FOZ24" s="433"/>
      <c r="FPA24" s="433"/>
      <c r="FPB24" s="433"/>
      <c r="FPC24" s="433"/>
      <c r="FPD24" s="433"/>
      <c r="FPE24" s="433"/>
      <c r="FPF24" s="433"/>
      <c r="FPG24" s="433"/>
      <c r="FPH24" s="433"/>
      <c r="FPI24" s="433"/>
      <c r="FPJ24" s="433"/>
      <c r="FPK24" s="433"/>
      <c r="FPL24" s="433"/>
      <c r="FPM24" s="433"/>
      <c r="FPN24" s="433"/>
      <c r="FPO24" s="433"/>
      <c r="FPP24" s="433"/>
      <c r="FPQ24" s="433"/>
      <c r="FPR24" s="433"/>
      <c r="FPS24" s="433"/>
      <c r="FPT24" s="433"/>
      <c r="FPU24" s="433"/>
      <c r="FPV24" s="433"/>
      <c r="FPW24" s="433"/>
      <c r="FPX24" s="433"/>
      <c r="FPY24" s="433"/>
      <c r="FPZ24" s="433"/>
      <c r="FQA24" s="433"/>
      <c r="FQB24" s="433"/>
      <c r="FQC24" s="433"/>
      <c r="FQD24" s="433"/>
      <c r="FQE24" s="433"/>
      <c r="FQF24" s="433"/>
      <c r="FQG24" s="433"/>
      <c r="FQH24" s="433"/>
      <c r="FQI24" s="433"/>
      <c r="FQJ24" s="433"/>
      <c r="FQK24" s="433"/>
      <c r="FQL24" s="433"/>
      <c r="FQM24" s="433"/>
      <c r="FQN24" s="433"/>
      <c r="FQO24" s="433"/>
      <c r="FQP24" s="433"/>
      <c r="FQQ24" s="433"/>
      <c r="FQR24" s="433"/>
      <c r="FQS24" s="433"/>
      <c r="FQT24" s="433"/>
      <c r="FQU24" s="433"/>
      <c r="FQV24" s="433"/>
      <c r="FQW24" s="433"/>
      <c r="FQX24" s="433"/>
      <c r="FQY24" s="433"/>
      <c r="FQZ24" s="433"/>
      <c r="FRA24" s="433"/>
      <c r="FRB24" s="433"/>
      <c r="FRC24" s="433"/>
      <c r="FRD24" s="433"/>
      <c r="FRE24" s="433"/>
      <c r="FRF24" s="433"/>
      <c r="FRG24" s="433"/>
      <c r="FRH24" s="433"/>
      <c r="FRI24" s="433"/>
      <c r="FRJ24" s="433"/>
      <c r="FRK24" s="433"/>
      <c r="FRL24" s="433"/>
      <c r="FRM24" s="433"/>
      <c r="FRN24" s="433"/>
      <c r="FRO24" s="433"/>
      <c r="FRP24" s="433"/>
      <c r="FRQ24" s="433"/>
      <c r="FRR24" s="433"/>
      <c r="FRS24" s="433"/>
      <c r="FRT24" s="433"/>
      <c r="FRU24" s="433"/>
      <c r="FRV24" s="433"/>
      <c r="FRW24" s="433"/>
      <c r="FRX24" s="433"/>
      <c r="FRY24" s="433"/>
      <c r="FRZ24" s="433"/>
      <c r="FSA24" s="433"/>
      <c r="FSB24" s="433"/>
      <c r="FSC24" s="433"/>
      <c r="FSD24" s="433"/>
      <c r="FSE24" s="433"/>
      <c r="FSF24" s="433"/>
      <c r="FSG24" s="433"/>
      <c r="FSH24" s="433"/>
      <c r="FSI24" s="433"/>
      <c r="FSJ24" s="433"/>
      <c r="FSK24" s="433"/>
      <c r="FSL24" s="433"/>
      <c r="FSM24" s="433"/>
      <c r="FSN24" s="433"/>
      <c r="FSO24" s="433"/>
      <c r="FSP24" s="433"/>
      <c r="FSQ24" s="433"/>
      <c r="FSR24" s="433"/>
      <c r="FSS24" s="433"/>
      <c r="FST24" s="433"/>
      <c r="FSU24" s="433"/>
      <c r="FSV24" s="433"/>
      <c r="FSW24" s="433"/>
      <c r="FSX24" s="433"/>
      <c r="FSY24" s="433"/>
      <c r="FSZ24" s="433"/>
      <c r="FTA24" s="433"/>
      <c r="FTB24" s="433"/>
      <c r="FTC24" s="433"/>
      <c r="FTD24" s="433"/>
      <c r="FTE24" s="433"/>
      <c r="FTF24" s="433"/>
      <c r="FTG24" s="433"/>
      <c r="FTH24" s="433"/>
      <c r="FTI24" s="433"/>
      <c r="FTJ24" s="433"/>
      <c r="FTK24" s="433"/>
      <c r="FTL24" s="433"/>
      <c r="FTM24" s="433"/>
      <c r="FTN24" s="433"/>
      <c r="FTO24" s="433"/>
      <c r="FTP24" s="433"/>
      <c r="FTQ24" s="433"/>
      <c r="FTR24" s="433"/>
      <c r="FTS24" s="433"/>
      <c r="FTT24" s="433"/>
      <c r="FTU24" s="433"/>
      <c r="FTV24" s="433"/>
      <c r="FTW24" s="433"/>
      <c r="FTX24" s="433"/>
      <c r="FTY24" s="433"/>
      <c r="FTZ24" s="433"/>
      <c r="FUA24" s="433"/>
      <c r="FUB24" s="433"/>
      <c r="FUC24" s="433"/>
      <c r="FUD24" s="433"/>
      <c r="FUE24" s="433"/>
      <c r="FUF24" s="433"/>
      <c r="FUG24" s="433"/>
      <c r="FUH24" s="433"/>
      <c r="FUI24" s="433"/>
      <c r="FUJ24" s="433"/>
      <c r="FUK24" s="433"/>
      <c r="FUL24" s="433"/>
      <c r="FUM24" s="433"/>
      <c r="FUN24" s="433"/>
      <c r="FUO24" s="433"/>
      <c r="FUP24" s="433"/>
      <c r="FUQ24" s="433"/>
      <c r="FUR24" s="433"/>
      <c r="FUS24" s="433"/>
      <c r="FUT24" s="433"/>
      <c r="FUU24" s="433"/>
      <c r="FUV24" s="433"/>
      <c r="FUW24" s="433"/>
      <c r="FUX24" s="433"/>
      <c r="FUY24" s="433"/>
      <c r="FUZ24" s="433"/>
      <c r="FVA24" s="433"/>
      <c r="FVB24" s="433"/>
      <c r="FVC24" s="433"/>
      <c r="FVD24" s="433"/>
      <c r="FVE24" s="433"/>
      <c r="FVF24" s="433"/>
      <c r="FVG24" s="433"/>
      <c r="FVH24" s="433"/>
      <c r="FVI24" s="433"/>
      <c r="FVJ24" s="433"/>
      <c r="FVK24" s="433"/>
      <c r="FVL24" s="433"/>
      <c r="FVM24" s="433"/>
      <c r="FVN24" s="433"/>
      <c r="FVO24" s="433"/>
      <c r="FVP24" s="433"/>
      <c r="FVQ24" s="433"/>
      <c r="FVR24" s="433"/>
      <c r="FVS24" s="433"/>
      <c r="FVT24" s="433"/>
      <c r="FVU24" s="433"/>
      <c r="FVV24" s="433"/>
      <c r="FVW24" s="433"/>
      <c r="FVX24" s="433"/>
      <c r="FVY24" s="433"/>
      <c r="FVZ24" s="433"/>
      <c r="FWA24" s="433"/>
      <c r="FWB24" s="433"/>
      <c r="FWC24" s="433"/>
      <c r="FWD24" s="433"/>
      <c r="FWE24" s="433"/>
      <c r="FWF24" s="433"/>
      <c r="FWG24" s="433"/>
      <c r="FWH24" s="433"/>
      <c r="FWI24" s="433"/>
      <c r="FWJ24" s="433"/>
      <c r="FWK24" s="433"/>
      <c r="FWL24" s="433"/>
      <c r="FWM24" s="433"/>
      <c r="FWN24" s="433"/>
      <c r="FWO24" s="433"/>
      <c r="FWP24" s="433"/>
      <c r="FWQ24" s="433"/>
      <c r="FWR24" s="433"/>
      <c r="FWS24" s="433"/>
      <c r="FWT24" s="433"/>
      <c r="FWU24" s="433"/>
      <c r="FWV24" s="433"/>
      <c r="FWW24" s="433"/>
      <c r="FWX24" s="433"/>
      <c r="FWY24" s="433"/>
      <c r="FWZ24" s="433"/>
      <c r="FXA24" s="433"/>
      <c r="FXB24" s="433"/>
      <c r="FXC24" s="433"/>
      <c r="FXD24" s="433"/>
      <c r="FXE24" s="433"/>
      <c r="FXF24" s="433"/>
      <c r="FXG24" s="433"/>
      <c r="FXH24" s="433"/>
      <c r="FXI24" s="433"/>
      <c r="FXJ24" s="433"/>
      <c r="FXK24" s="433"/>
      <c r="FXL24" s="433"/>
      <c r="FXM24" s="433"/>
      <c r="FXN24" s="433"/>
      <c r="FXO24" s="433"/>
      <c r="FXP24" s="433"/>
      <c r="FXQ24" s="433"/>
      <c r="FXR24" s="433"/>
      <c r="FXS24" s="433"/>
      <c r="FXT24" s="433"/>
      <c r="FXU24" s="433"/>
      <c r="FXV24" s="433"/>
      <c r="FXW24" s="433"/>
      <c r="FXX24" s="433"/>
      <c r="FXY24" s="433"/>
      <c r="FXZ24" s="433"/>
      <c r="FYA24" s="433"/>
      <c r="FYB24" s="433"/>
      <c r="FYC24" s="433"/>
      <c r="FYD24" s="433"/>
      <c r="FYE24" s="433"/>
      <c r="FYF24" s="433"/>
      <c r="FYG24" s="433"/>
      <c r="FYH24" s="433"/>
      <c r="FYI24" s="433"/>
      <c r="FYJ24" s="433"/>
      <c r="FYK24" s="433"/>
      <c r="FYL24" s="433"/>
      <c r="FYM24" s="433"/>
      <c r="FYN24" s="433"/>
      <c r="FYO24" s="433"/>
      <c r="FYP24" s="433"/>
      <c r="FYQ24" s="433"/>
      <c r="FYR24" s="433"/>
      <c r="FYS24" s="433"/>
      <c r="FYT24" s="433"/>
      <c r="FYU24" s="433"/>
      <c r="FYV24" s="433"/>
      <c r="FYW24" s="433"/>
      <c r="FYX24" s="433"/>
      <c r="FYY24" s="433"/>
      <c r="FYZ24" s="433"/>
      <c r="FZA24" s="433"/>
      <c r="FZB24" s="433"/>
      <c r="FZC24" s="433"/>
      <c r="FZD24" s="433"/>
      <c r="FZE24" s="433"/>
      <c r="FZF24" s="433"/>
      <c r="FZG24" s="433"/>
      <c r="FZH24" s="433"/>
      <c r="FZI24" s="433"/>
      <c r="FZJ24" s="433"/>
      <c r="FZK24" s="433"/>
      <c r="FZL24" s="433"/>
      <c r="FZM24" s="433"/>
      <c r="FZN24" s="433"/>
      <c r="FZO24" s="433"/>
      <c r="FZP24" s="433"/>
      <c r="FZQ24" s="433"/>
      <c r="FZR24" s="433"/>
      <c r="FZS24" s="433"/>
      <c r="FZT24" s="433"/>
      <c r="FZU24" s="433"/>
      <c r="FZV24" s="433"/>
      <c r="FZW24" s="433"/>
      <c r="FZX24" s="433"/>
      <c r="FZY24" s="433"/>
      <c r="FZZ24" s="433"/>
      <c r="GAA24" s="433"/>
      <c r="GAB24" s="433"/>
      <c r="GAC24" s="433"/>
      <c r="GAD24" s="433"/>
      <c r="GAE24" s="433"/>
      <c r="GAF24" s="433"/>
      <c r="GAG24" s="433"/>
      <c r="GAH24" s="433"/>
      <c r="GAI24" s="433"/>
      <c r="GAJ24" s="433"/>
      <c r="GAK24" s="433"/>
      <c r="GAL24" s="433"/>
      <c r="GAM24" s="433"/>
      <c r="GAN24" s="433"/>
      <c r="GAO24" s="433"/>
      <c r="GAP24" s="433"/>
      <c r="GAQ24" s="433"/>
      <c r="GAR24" s="433"/>
      <c r="GAS24" s="433"/>
      <c r="GAT24" s="433"/>
      <c r="GAU24" s="433"/>
      <c r="GAV24" s="433"/>
      <c r="GAW24" s="433"/>
      <c r="GAX24" s="433"/>
      <c r="GAY24" s="433"/>
      <c r="GAZ24" s="433"/>
      <c r="GBA24" s="433"/>
      <c r="GBB24" s="433"/>
      <c r="GBC24" s="433"/>
      <c r="GBD24" s="433"/>
      <c r="GBE24" s="433"/>
      <c r="GBF24" s="433"/>
      <c r="GBG24" s="433"/>
      <c r="GBH24" s="433"/>
      <c r="GBI24" s="433"/>
      <c r="GBJ24" s="433"/>
      <c r="GBK24" s="433"/>
      <c r="GBL24" s="433"/>
      <c r="GBM24" s="433"/>
      <c r="GBN24" s="433"/>
      <c r="GBO24" s="433"/>
      <c r="GBP24" s="433"/>
      <c r="GBQ24" s="433"/>
      <c r="GBR24" s="433"/>
      <c r="GBS24" s="433"/>
      <c r="GBT24" s="433"/>
      <c r="GBU24" s="433"/>
      <c r="GBV24" s="433"/>
      <c r="GBW24" s="433"/>
      <c r="GBX24" s="433"/>
      <c r="GBY24" s="433"/>
      <c r="GBZ24" s="433"/>
      <c r="GCA24" s="433"/>
      <c r="GCB24" s="433"/>
      <c r="GCC24" s="433"/>
      <c r="GCD24" s="433"/>
      <c r="GCE24" s="433"/>
      <c r="GCF24" s="433"/>
      <c r="GCG24" s="433"/>
      <c r="GCH24" s="433"/>
      <c r="GCI24" s="433"/>
      <c r="GCJ24" s="433"/>
      <c r="GCK24" s="433"/>
      <c r="GCL24" s="433"/>
      <c r="GCM24" s="433"/>
      <c r="GCN24" s="433"/>
      <c r="GCO24" s="433"/>
      <c r="GCP24" s="433"/>
      <c r="GCQ24" s="433"/>
      <c r="GCR24" s="433"/>
      <c r="GCS24" s="433"/>
      <c r="GCT24" s="433"/>
      <c r="GCU24" s="433"/>
      <c r="GCV24" s="433"/>
      <c r="GCW24" s="433"/>
      <c r="GCX24" s="433"/>
      <c r="GCY24" s="433"/>
      <c r="GCZ24" s="433"/>
      <c r="GDA24" s="433"/>
      <c r="GDB24" s="433"/>
      <c r="GDC24" s="433"/>
      <c r="GDD24" s="433"/>
      <c r="GDE24" s="433"/>
      <c r="GDF24" s="433"/>
      <c r="GDG24" s="433"/>
      <c r="GDH24" s="433"/>
      <c r="GDI24" s="433"/>
      <c r="GDJ24" s="433"/>
      <c r="GDK24" s="433"/>
      <c r="GDL24" s="433"/>
      <c r="GDM24" s="433"/>
      <c r="GDN24" s="433"/>
      <c r="GDO24" s="433"/>
      <c r="GDP24" s="433"/>
      <c r="GDQ24" s="433"/>
      <c r="GDR24" s="433"/>
      <c r="GDS24" s="433"/>
      <c r="GDT24" s="433"/>
      <c r="GDU24" s="433"/>
      <c r="GDV24" s="433"/>
      <c r="GDW24" s="433"/>
      <c r="GDX24" s="433"/>
      <c r="GDY24" s="433"/>
      <c r="GDZ24" s="433"/>
      <c r="GEA24" s="433"/>
      <c r="GEB24" s="433"/>
      <c r="GEC24" s="433"/>
      <c r="GED24" s="433"/>
      <c r="GEE24" s="433"/>
      <c r="GEF24" s="433"/>
      <c r="GEG24" s="433"/>
      <c r="GEH24" s="433"/>
      <c r="GEI24" s="433"/>
      <c r="GEJ24" s="433"/>
      <c r="GEK24" s="433"/>
      <c r="GEL24" s="433"/>
      <c r="GEM24" s="433"/>
      <c r="GEN24" s="433"/>
      <c r="GEO24" s="433"/>
      <c r="GEP24" s="433"/>
      <c r="GEQ24" s="433"/>
      <c r="GER24" s="433"/>
      <c r="GES24" s="433"/>
      <c r="GET24" s="433"/>
      <c r="GEU24" s="433"/>
      <c r="GEV24" s="433"/>
      <c r="GEW24" s="433"/>
      <c r="GEX24" s="433"/>
      <c r="GEY24" s="433"/>
      <c r="GEZ24" s="433"/>
      <c r="GFA24" s="433"/>
      <c r="GFB24" s="433"/>
      <c r="GFC24" s="433"/>
      <c r="GFD24" s="433"/>
      <c r="GFE24" s="433"/>
      <c r="GFF24" s="433"/>
      <c r="GFG24" s="433"/>
      <c r="GFH24" s="433"/>
      <c r="GFI24" s="433"/>
      <c r="GFJ24" s="433"/>
      <c r="GFK24" s="433"/>
      <c r="GFL24" s="433"/>
      <c r="GFM24" s="433"/>
      <c r="GFN24" s="433"/>
      <c r="GFO24" s="433"/>
      <c r="GFP24" s="433"/>
      <c r="GFQ24" s="433"/>
      <c r="GFR24" s="433"/>
      <c r="GFS24" s="433"/>
      <c r="GFT24" s="433"/>
      <c r="GFU24" s="433"/>
      <c r="GFV24" s="433"/>
      <c r="GFW24" s="433"/>
      <c r="GFX24" s="433"/>
      <c r="GFY24" s="433"/>
      <c r="GFZ24" s="433"/>
      <c r="GGA24" s="433"/>
      <c r="GGB24" s="433"/>
      <c r="GGC24" s="433"/>
      <c r="GGD24" s="433"/>
      <c r="GGE24" s="433"/>
      <c r="GGF24" s="433"/>
      <c r="GGG24" s="433"/>
      <c r="GGH24" s="433"/>
      <c r="GGI24" s="433"/>
      <c r="GGJ24" s="433"/>
      <c r="GGK24" s="433"/>
      <c r="GGL24" s="433"/>
      <c r="GGM24" s="433"/>
      <c r="GGN24" s="433"/>
      <c r="GGO24" s="433"/>
      <c r="GGP24" s="433"/>
      <c r="GGQ24" s="433"/>
      <c r="GGR24" s="433"/>
      <c r="GGS24" s="433"/>
      <c r="GGT24" s="433"/>
      <c r="GGU24" s="433"/>
      <c r="GGV24" s="433"/>
      <c r="GGW24" s="433"/>
      <c r="GGX24" s="433"/>
      <c r="GGY24" s="433"/>
      <c r="GGZ24" s="433"/>
      <c r="GHA24" s="433"/>
      <c r="GHB24" s="433"/>
      <c r="GHC24" s="433"/>
      <c r="GHD24" s="433"/>
      <c r="GHE24" s="433"/>
      <c r="GHF24" s="433"/>
      <c r="GHG24" s="433"/>
      <c r="GHH24" s="433"/>
      <c r="GHI24" s="433"/>
      <c r="GHJ24" s="433"/>
      <c r="GHK24" s="433"/>
      <c r="GHL24" s="433"/>
      <c r="GHM24" s="433"/>
      <c r="GHN24" s="433"/>
      <c r="GHO24" s="433"/>
      <c r="GHP24" s="433"/>
      <c r="GHQ24" s="433"/>
      <c r="GHR24" s="433"/>
      <c r="GHS24" s="433"/>
      <c r="GHT24" s="433"/>
      <c r="GHU24" s="433"/>
      <c r="GHV24" s="433"/>
      <c r="GHW24" s="433"/>
      <c r="GHX24" s="433"/>
      <c r="GHY24" s="433"/>
      <c r="GHZ24" s="433"/>
      <c r="GIA24" s="433"/>
      <c r="GIB24" s="433"/>
      <c r="GIC24" s="433"/>
      <c r="GID24" s="433"/>
      <c r="GIE24" s="433"/>
      <c r="GIF24" s="433"/>
      <c r="GIG24" s="433"/>
      <c r="GIH24" s="433"/>
      <c r="GII24" s="433"/>
      <c r="GIJ24" s="433"/>
      <c r="GIK24" s="433"/>
      <c r="GIL24" s="433"/>
      <c r="GIM24" s="433"/>
      <c r="GIN24" s="433"/>
      <c r="GIO24" s="433"/>
      <c r="GIP24" s="433"/>
      <c r="GIQ24" s="433"/>
      <c r="GIR24" s="433"/>
      <c r="GIS24" s="433"/>
      <c r="GIT24" s="433"/>
      <c r="GIU24" s="433"/>
      <c r="GIV24" s="433"/>
      <c r="GIW24" s="433"/>
      <c r="GIX24" s="433"/>
      <c r="GIY24" s="433"/>
      <c r="GIZ24" s="433"/>
      <c r="GJA24" s="433"/>
      <c r="GJB24" s="433"/>
      <c r="GJC24" s="433"/>
      <c r="GJD24" s="433"/>
      <c r="GJE24" s="433"/>
      <c r="GJF24" s="433"/>
      <c r="GJG24" s="433"/>
      <c r="GJH24" s="433"/>
      <c r="GJI24" s="433"/>
      <c r="GJJ24" s="433"/>
      <c r="GJK24" s="433"/>
      <c r="GJL24" s="433"/>
      <c r="GJM24" s="433"/>
      <c r="GJN24" s="433"/>
      <c r="GJO24" s="433"/>
      <c r="GJP24" s="433"/>
      <c r="GJQ24" s="433"/>
      <c r="GJR24" s="433"/>
      <c r="GJS24" s="433"/>
      <c r="GJT24" s="433"/>
      <c r="GJU24" s="433"/>
      <c r="GJV24" s="433"/>
      <c r="GJW24" s="433"/>
      <c r="GJX24" s="433"/>
      <c r="GJY24" s="433"/>
      <c r="GJZ24" s="433"/>
      <c r="GKA24" s="433"/>
      <c r="GKB24" s="433"/>
      <c r="GKC24" s="433"/>
      <c r="GKD24" s="433"/>
      <c r="GKE24" s="433"/>
      <c r="GKF24" s="433"/>
      <c r="GKG24" s="433"/>
      <c r="GKH24" s="433"/>
      <c r="GKI24" s="433"/>
      <c r="GKJ24" s="433"/>
      <c r="GKK24" s="433"/>
      <c r="GKL24" s="433"/>
      <c r="GKM24" s="433"/>
      <c r="GKN24" s="433"/>
      <c r="GKO24" s="433"/>
      <c r="GKP24" s="433"/>
      <c r="GKQ24" s="433"/>
      <c r="GKR24" s="433"/>
      <c r="GKS24" s="433"/>
      <c r="GKT24" s="433"/>
      <c r="GKU24" s="433"/>
      <c r="GKV24" s="433"/>
      <c r="GKW24" s="433"/>
      <c r="GKX24" s="433"/>
      <c r="GKY24" s="433"/>
      <c r="GKZ24" s="433"/>
      <c r="GLA24" s="433"/>
      <c r="GLB24" s="433"/>
      <c r="GLC24" s="433"/>
      <c r="GLD24" s="433"/>
      <c r="GLE24" s="433"/>
      <c r="GLF24" s="433"/>
      <c r="GLG24" s="433"/>
      <c r="GLH24" s="433"/>
      <c r="GLI24" s="433"/>
      <c r="GLJ24" s="433"/>
      <c r="GLK24" s="433"/>
      <c r="GLL24" s="433"/>
      <c r="GLM24" s="433"/>
      <c r="GLN24" s="433"/>
      <c r="GLO24" s="433"/>
      <c r="GLP24" s="433"/>
      <c r="GLQ24" s="433"/>
      <c r="GLR24" s="433"/>
      <c r="GLS24" s="433"/>
      <c r="GLT24" s="433"/>
      <c r="GLU24" s="433"/>
      <c r="GLV24" s="433"/>
      <c r="GLW24" s="433"/>
      <c r="GLX24" s="433"/>
      <c r="GLY24" s="433"/>
      <c r="GLZ24" s="433"/>
      <c r="GMA24" s="433"/>
      <c r="GMB24" s="433"/>
      <c r="GMC24" s="433"/>
      <c r="GMD24" s="433"/>
      <c r="GME24" s="433"/>
      <c r="GMF24" s="433"/>
      <c r="GMG24" s="433"/>
      <c r="GMH24" s="433"/>
      <c r="GMI24" s="433"/>
      <c r="GMJ24" s="433"/>
      <c r="GMK24" s="433"/>
      <c r="GML24" s="433"/>
      <c r="GMM24" s="433"/>
      <c r="GMN24" s="433"/>
      <c r="GMO24" s="433"/>
      <c r="GMP24" s="433"/>
      <c r="GMQ24" s="433"/>
      <c r="GMR24" s="433"/>
      <c r="GMS24" s="433"/>
      <c r="GMT24" s="433"/>
      <c r="GMU24" s="433"/>
      <c r="GMV24" s="433"/>
      <c r="GMW24" s="433"/>
      <c r="GMX24" s="433"/>
      <c r="GMY24" s="433"/>
      <c r="GMZ24" s="433"/>
      <c r="GNA24" s="433"/>
      <c r="GNB24" s="433"/>
      <c r="GNC24" s="433"/>
      <c r="GND24" s="433"/>
      <c r="GNE24" s="433"/>
      <c r="GNF24" s="433"/>
      <c r="GNG24" s="433"/>
      <c r="GNH24" s="433"/>
      <c r="GNI24" s="433"/>
      <c r="GNJ24" s="433"/>
      <c r="GNK24" s="433"/>
      <c r="GNL24" s="433"/>
      <c r="GNM24" s="433"/>
      <c r="GNN24" s="433"/>
      <c r="GNO24" s="433"/>
      <c r="GNP24" s="433"/>
      <c r="GNQ24" s="433"/>
      <c r="GNR24" s="433"/>
      <c r="GNS24" s="433"/>
      <c r="GNT24" s="433"/>
      <c r="GNU24" s="433"/>
      <c r="GNV24" s="433"/>
      <c r="GNW24" s="433"/>
      <c r="GNX24" s="433"/>
      <c r="GNY24" s="433"/>
      <c r="GNZ24" s="433"/>
      <c r="GOA24" s="433"/>
      <c r="GOB24" s="433"/>
      <c r="GOC24" s="433"/>
      <c r="GOD24" s="433"/>
      <c r="GOE24" s="433"/>
      <c r="GOF24" s="433"/>
      <c r="GOG24" s="433"/>
      <c r="GOH24" s="433"/>
      <c r="GOI24" s="433"/>
      <c r="GOJ24" s="433"/>
      <c r="GOK24" s="433"/>
      <c r="GOL24" s="433"/>
      <c r="GOM24" s="433"/>
      <c r="GON24" s="433"/>
      <c r="GOO24" s="433"/>
      <c r="GOP24" s="433"/>
      <c r="GOQ24" s="433"/>
      <c r="GOR24" s="433"/>
      <c r="GOS24" s="433"/>
      <c r="GOT24" s="433"/>
      <c r="GOU24" s="433"/>
      <c r="GOV24" s="433"/>
      <c r="GOW24" s="433"/>
      <c r="GOX24" s="433"/>
      <c r="GOY24" s="433"/>
      <c r="GOZ24" s="433"/>
      <c r="GPA24" s="433"/>
      <c r="GPB24" s="433"/>
      <c r="GPC24" s="433"/>
      <c r="GPD24" s="433"/>
      <c r="GPE24" s="433"/>
      <c r="GPF24" s="433"/>
      <c r="GPG24" s="433"/>
      <c r="GPH24" s="433"/>
      <c r="GPI24" s="433"/>
      <c r="GPJ24" s="433"/>
      <c r="GPK24" s="433"/>
      <c r="GPL24" s="433"/>
      <c r="GPM24" s="433"/>
      <c r="GPN24" s="433"/>
      <c r="GPO24" s="433"/>
      <c r="GPP24" s="433"/>
      <c r="GPQ24" s="433"/>
      <c r="GPR24" s="433"/>
      <c r="GPS24" s="433"/>
      <c r="GPT24" s="433"/>
      <c r="GPU24" s="433"/>
      <c r="GPV24" s="433"/>
      <c r="GPW24" s="433"/>
      <c r="GPX24" s="433"/>
      <c r="GPY24" s="433"/>
      <c r="GPZ24" s="433"/>
      <c r="GQA24" s="433"/>
      <c r="GQB24" s="433"/>
      <c r="GQC24" s="433"/>
      <c r="GQD24" s="433"/>
      <c r="GQE24" s="433"/>
      <c r="GQF24" s="433"/>
      <c r="GQG24" s="433"/>
      <c r="GQH24" s="433"/>
      <c r="GQI24" s="433"/>
      <c r="GQJ24" s="433"/>
      <c r="GQK24" s="433"/>
      <c r="GQL24" s="433"/>
      <c r="GQM24" s="433"/>
      <c r="GQN24" s="433"/>
      <c r="GQO24" s="433"/>
      <c r="GQP24" s="433"/>
      <c r="GQQ24" s="433"/>
      <c r="GQR24" s="433"/>
      <c r="GQS24" s="433"/>
      <c r="GQT24" s="433"/>
      <c r="GQU24" s="433"/>
      <c r="GQV24" s="433"/>
      <c r="GQW24" s="433"/>
      <c r="GQX24" s="433"/>
      <c r="GQY24" s="433"/>
      <c r="GQZ24" s="433"/>
      <c r="GRA24" s="433"/>
      <c r="GRB24" s="433"/>
      <c r="GRC24" s="433"/>
      <c r="GRD24" s="433"/>
      <c r="GRE24" s="433"/>
      <c r="GRF24" s="433"/>
      <c r="GRG24" s="433"/>
      <c r="GRH24" s="433"/>
      <c r="GRI24" s="433"/>
      <c r="GRJ24" s="433"/>
      <c r="GRK24" s="433"/>
      <c r="GRL24" s="433"/>
      <c r="GRM24" s="433"/>
      <c r="GRN24" s="433"/>
      <c r="GRO24" s="433"/>
      <c r="GRP24" s="433"/>
      <c r="GRQ24" s="433"/>
      <c r="GRR24" s="433"/>
      <c r="GRS24" s="433"/>
      <c r="GRT24" s="433"/>
      <c r="GRU24" s="433"/>
      <c r="GRV24" s="433"/>
      <c r="GRW24" s="433"/>
      <c r="GRX24" s="433"/>
      <c r="GRY24" s="433"/>
      <c r="GRZ24" s="433"/>
      <c r="GSA24" s="433"/>
      <c r="GSB24" s="433"/>
      <c r="GSC24" s="433"/>
      <c r="GSD24" s="433"/>
      <c r="GSE24" s="433"/>
      <c r="GSF24" s="433"/>
      <c r="GSG24" s="433"/>
      <c r="GSH24" s="433"/>
      <c r="GSI24" s="433"/>
      <c r="GSJ24" s="433"/>
      <c r="GSK24" s="433"/>
      <c r="GSL24" s="433"/>
      <c r="GSM24" s="433"/>
      <c r="GSN24" s="433"/>
      <c r="GSO24" s="433"/>
      <c r="GSP24" s="433"/>
      <c r="GSQ24" s="433"/>
      <c r="GSR24" s="433"/>
      <c r="GSS24" s="433"/>
      <c r="GST24" s="433"/>
      <c r="GSU24" s="433"/>
      <c r="GSV24" s="433"/>
      <c r="GSW24" s="433"/>
      <c r="GSX24" s="433"/>
      <c r="GSY24" s="433"/>
      <c r="GSZ24" s="433"/>
      <c r="GTA24" s="433"/>
      <c r="GTB24" s="433"/>
      <c r="GTC24" s="433"/>
      <c r="GTD24" s="433"/>
      <c r="GTE24" s="433"/>
      <c r="GTF24" s="433"/>
      <c r="GTG24" s="433"/>
      <c r="GTH24" s="433"/>
      <c r="GTI24" s="433"/>
      <c r="GTJ24" s="433"/>
      <c r="GTK24" s="433"/>
      <c r="GTL24" s="433"/>
      <c r="GTM24" s="433"/>
      <c r="GTN24" s="433"/>
      <c r="GTO24" s="433"/>
      <c r="GTP24" s="433"/>
      <c r="GTQ24" s="433"/>
      <c r="GTR24" s="433"/>
      <c r="GTS24" s="433"/>
      <c r="GTT24" s="433"/>
      <c r="GTU24" s="433"/>
      <c r="GTV24" s="433"/>
      <c r="GTW24" s="433"/>
      <c r="GTX24" s="433"/>
      <c r="GTY24" s="433"/>
      <c r="GTZ24" s="433"/>
      <c r="GUA24" s="433"/>
      <c r="GUB24" s="433"/>
      <c r="GUC24" s="433"/>
      <c r="GUD24" s="433"/>
      <c r="GUE24" s="433"/>
      <c r="GUF24" s="433"/>
      <c r="GUG24" s="433"/>
      <c r="GUH24" s="433"/>
      <c r="GUI24" s="433"/>
      <c r="GUJ24" s="433"/>
      <c r="GUK24" s="433"/>
      <c r="GUL24" s="433"/>
      <c r="GUM24" s="433"/>
      <c r="GUN24" s="433"/>
      <c r="GUO24" s="433"/>
      <c r="GUP24" s="433"/>
      <c r="GUQ24" s="433"/>
      <c r="GUR24" s="433"/>
      <c r="GUS24" s="433"/>
      <c r="GUT24" s="433"/>
      <c r="GUU24" s="433"/>
      <c r="GUV24" s="433"/>
      <c r="GUW24" s="433"/>
      <c r="GUX24" s="433"/>
      <c r="GUY24" s="433"/>
      <c r="GUZ24" s="433"/>
      <c r="GVA24" s="433"/>
      <c r="GVB24" s="433"/>
      <c r="GVC24" s="433"/>
      <c r="GVD24" s="433"/>
      <c r="GVE24" s="433"/>
      <c r="GVF24" s="433"/>
      <c r="GVG24" s="433"/>
      <c r="GVH24" s="433"/>
      <c r="GVI24" s="433"/>
      <c r="GVJ24" s="433"/>
      <c r="GVK24" s="433"/>
      <c r="GVL24" s="433"/>
      <c r="GVM24" s="433"/>
      <c r="GVN24" s="433"/>
      <c r="GVO24" s="433"/>
      <c r="GVP24" s="433"/>
      <c r="GVQ24" s="433"/>
      <c r="GVR24" s="433"/>
      <c r="GVS24" s="433"/>
      <c r="GVT24" s="433"/>
      <c r="GVU24" s="433"/>
      <c r="GVV24" s="433"/>
      <c r="GVW24" s="433"/>
      <c r="GVX24" s="433"/>
      <c r="GVY24" s="433"/>
      <c r="GVZ24" s="433"/>
      <c r="GWA24" s="433"/>
      <c r="GWB24" s="433"/>
      <c r="GWC24" s="433"/>
      <c r="GWD24" s="433"/>
      <c r="GWE24" s="433"/>
      <c r="GWF24" s="433"/>
      <c r="GWG24" s="433"/>
      <c r="GWH24" s="433"/>
      <c r="GWI24" s="433"/>
      <c r="GWJ24" s="433"/>
      <c r="GWK24" s="433"/>
      <c r="GWL24" s="433"/>
      <c r="GWM24" s="433"/>
      <c r="GWN24" s="433"/>
      <c r="GWO24" s="433"/>
      <c r="GWP24" s="433"/>
      <c r="GWQ24" s="433"/>
      <c r="GWR24" s="433"/>
      <c r="GWS24" s="433"/>
      <c r="GWT24" s="433"/>
      <c r="GWU24" s="433"/>
      <c r="GWV24" s="433"/>
      <c r="GWW24" s="433"/>
      <c r="GWX24" s="433"/>
      <c r="GWY24" s="433"/>
      <c r="GWZ24" s="433"/>
      <c r="GXA24" s="433"/>
      <c r="GXB24" s="433"/>
      <c r="GXC24" s="433"/>
      <c r="GXD24" s="433"/>
      <c r="GXE24" s="433"/>
      <c r="GXF24" s="433"/>
      <c r="GXG24" s="433"/>
      <c r="GXH24" s="433"/>
      <c r="GXI24" s="433"/>
      <c r="GXJ24" s="433"/>
      <c r="GXK24" s="433"/>
      <c r="GXL24" s="433"/>
      <c r="GXM24" s="433"/>
      <c r="GXN24" s="433"/>
      <c r="GXO24" s="433"/>
      <c r="GXP24" s="433"/>
      <c r="GXQ24" s="433"/>
      <c r="GXR24" s="433"/>
      <c r="GXS24" s="433"/>
      <c r="GXT24" s="433"/>
      <c r="GXU24" s="433"/>
      <c r="GXV24" s="433"/>
      <c r="GXW24" s="433"/>
      <c r="GXX24" s="433"/>
      <c r="GXY24" s="433"/>
      <c r="GXZ24" s="433"/>
      <c r="GYA24" s="433"/>
      <c r="GYB24" s="433"/>
      <c r="GYC24" s="433"/>
      <c r="GYD24" s="433"/>
      <c r="GYE24" s="433"/>
      <c r="GYF24" s="433"/>
      <c r="GYG24" s="433"/>
      <c r="GYH24" s="433"/>
      <c r="GYI24" s="433"/>
      <c r="GYJ24" s="433"/>
      <c r="GYK24" s="433"/>
      <c r="GYL24" s="433"/>
      <c r="GYM24" s="433"/>
      <c r="GYN24" s="433"/>
      <c r="GYO24" s="433"/>
      <c r="GYP24" s="433"/>
      <c r="GYQ24" s="433"/>
      <c r="GYR24" s="433"/>
      <c r="GYS24" s="433"/>
      <c r="GYT24" s="433"/>
      <c r="GYU24" s="433"/>
      <c r="GYV24" s="433"/>
      <c r="GYW24" s="433"/>
      <c r="GYX24" s="433"/>
      <c r="GYY24" s="433"/>
      <c r="GYZ24" s="433"/>
      <c r="GZA24" s="433"/>
      <c r="GZB24" s="433"/>
      <c r="GZC24" s="433"/>
      <c r="GZD24" s="433"/>
      <c r="GZE24" s="433"/>
      <c r="GZF24" s="433"/>
      <c r="GZG24" s="433"/>
      <c r="GZH24" s="433"/>
      <c r="GZI24" s="433"/>
      <c r="GZJ24" s="433"/>
      <c r="GZK24" s="433"/>
      <c r="GZL24" s="433"/>
      <c r="GZM24" s="433"/>
      <c r="GZN24" s="433"/>
      <c r="GZO24" s="433"/>
      <c r="GZP24" s="433"/>
      <c r="GZQ24" s="433"/>
      <c r="GZR24" s="433"/>
      <c r="GZS24" s="433"/>
      <c r="GZT24" s="433"/>
      <c r="GZU24" s="433"/>
      <c r="GZV24" s="433"/>
      <c r="GZW24" s="433"/>
      <c r="GZX24" s="433"/>
      <c r="GZY24" s="433"/>
      <c r="GZZ24" s="433"/>
      <c r="HAA24" s="433"/>
      <c r="HAB24" s="433"/>
      <c r="HAC24" s="433"/>
      <c r="HAD24" s="433"/>
      <c r="HAE24" s="433"/>
      <c r="HAF24" s="433"/>
      <c r="HAG24" s="433"/>
      <c r="HAH24" s="433"/>
      <c r="HAI24" s="433"/>
      <c r="HAJ24" s="433"/>
      <c r="HAK24" s="433"/>
      <c r="HAL24" s="433"/>
      <c r="HAM24" s="433"/>
      <c r="HAN24" s="433"/>
      <c r="HAO24" s="433"/>
      <c r="HAP24" s="433"/>
      <c r="HAQ24" s="433"/>
      <c r="HAR24" s="433"/>
      <c r="HAS24" s="433"/>
      <c r="HAT24" s="433"/>
      <c r="HAU24" s="433"/>
      <c r="HAV24" s="433"/>
      <c r="HAW24" s="433"/>
      <c r="HAX24" s="433"/>
      <c r="HAY24" s="433"/>
      <c r="HAZ24" s="433"/>
      <c r="HBA24" s="433"/>
      <c r="HBB24" s="433"/>
      <c r="HBC24" s="433"/>
      <c r="HBD24" s="433"/>
      <c r="HBE24" s="433"/>
      <c r="HBF24" s="433"/>
      <c r="HBG24" s="433"/>
      <c r="HBH24" s="433"/>
      <c r="HBI24" s="433"/>
      <c r="HBJ24" s="433"/>
      <c r="HBK24" s="433"/>
      <c r="HBL24" s="433"/>
      <c r="HBM24" s="433"/>
      <c r="HBN24" s="433"/>
      <c r="HBO24" s="433"/>
      <c r="HBP24" s="433"/>
      <c r="HBQ24" s="433"/>
      <c r="HBR24" s="433"/>
      <c r="HBS24" s="433"/>
      <c r="HBT24" s="433"/>
      <c r="HBU24" s="433"/>
      <c r="HBV24" s="433"/>
      <c r="HBW24" s="433"/>
      <c r="HBX24" s="433"/>
      <c r="HBY24" s="433"/>
      <c r="HBZ24" s="433"/>
      <c r="HCA24" s="433"/>
      <c r="HCB24" s="433"/>
      <c r="HCC24" s="433"/>
      <c r="HCD24" s="433"/>
      <c r="HCE24" s="433"/>
      <c r="HCF24" s="433"/>
      <c r="HCG24" s="433"/>
      <c r="HCH24" s="433"/>
      <c r="HCI24" s="433"/>
      <c r="HCJ24" s="433"/>
      <c r="HCK24" s="433"/>
      <c r="HCL24" s="433"/>
      <c r="HCM24" s="433"/>
      <c r="HCN24" s="433"/>
      <c r="HCO24" s="433"/>
      <c r="HCP24" s="433"/>
      <c r="HCQ24" s="433"/>
      <c r="HCR24" s="433"/>
      <c r="HCS24" s="433"/>
      <c r="HCT24" s="433"/>
      <c r="HCU24" s="433"/>
      <c r="HCV24" s="433"/>
      <c r="HCW24" s="433"/>
      <c r="HCX24" s="433"/>
      <c r="HCY24" s="433"/>
      <c r="HCZ24" s="433"/>
      <c r="HDA24" s="433"/>
      <c r="HDB24" s="433"/>
      <c r="HDC24" s="433"/>
      <c r="HDD24" s="433"/>
      <c r="HDE24" s="433"/>
      <c r="HDF24" s="433"/>
      <c r="HDG24" s="433"/>
      <c r="HDH24" s="433"/>
      <c r="HDI24" s="433"/>
      <c r="HDJ24" s="433"/>
      <c r="HDK24" s="433"/>
      <c r="HDL24" s="433"/>
      <c r="HDM24" s="433"/>
      <c r="HDN24" s="433"/>
      <c r="HDO24" s="433"/>
      <c r="HDP24" s="433"/>
      <c r="HDQ24" s="433"/>
      <c r="HDR24" s="433"/>
      <c r="HDS24" s="433"/>
      <c r="HDT24" s="433"/>
      <c r="HDU24" s="433"/>
      <c r="HDV24" s="433"/>
      <c r="HDW24" s="433"/>
      <c r="HDX24" s="433"/>
      <c r="HDY24" s="433"/>
      <c r="HDZ24" s="433"/>
      <c r="HEA24" s="433"/>
      <c r="HEB24" s="433"/>
      <c r="HEC24" s="433"/>
      <c r="HED24" s="433"/>
      <c r="HEE24" s="433"/>
      <c r="HEF24" s="433"/>
      <c r="HEG24" s="433"/>
      <c r="HEH24" s="433"/>
      <c r="HEI24" s="433"/>
      <c r="HEJ24" s="433"/>
      <c r="HEK24" s="433"/>
      <c r="HEL24" s="433"/>
      <c r="HEM24" s="433"/>
      <c r="HEN24" s="433"/>
      <c r="HEO24" s="433"/>
      <c r="HEP24" s="433"/>
      <c r="HEQ24" s="433"/>
      <c r="HER24" s="433"/>
      <c r="HES24" s="433"/>
      <c r="HET24" s="433"/>
      <c r="HEU24" s="433"/>
      <c r="HEV24" s="433"/>
      <c r="HEW24" s="433"/>
      <c r="HEX24" s="433"/>
      <c r="HEY24" s="433"/>
      <c r="HEZ24" s="433"/>
      <c r="HFA24" s="433"/>
      <c r="HFB24" s="433"/>
      <c r="HFC24" s="433"/>
      <c r="HFD24" s="433"/>
      <c r="HFE24" s="433"/>
      <c r="HFF24" s="433"/>
      <c r="HFG24" s="433"/>
      <c r="HFH24" s="433"/>
      <c r="HFI24" s="433"/>
      <c r="HFJ24" s="433"/>
      <c r="HFK24" s="433"/>
      <c r="HFL24" s="433"/>
      <c r="HFM24" s="433"/>
      <c r="HFN24" s="433"/>
      <c r="HFO24" s="433"/>
      <c r="HFP24" s="433"/>
      <c r="HFQ24" s="433"/>
      <c r="HFR24" s="433"/>
      <c r="HFS24" s="433"/>
      <c r="HFT24" s="433"/>
      <c r="HFU24" s="433"/>
      <c r="HFV24" s="433"/>
      <c r="HFW24" s="433"/>
      <c r="HFX24" s="433"/>
      <c r="HFY24" s="433"/>
      <c r="HFZ24" s="433"/>
      <c r="HGA24" s="433"/>
      <c r="HGB24" s="433"/>
      <c r="HGC24" s="433"/>
      <c r="HGD24" s="433"/>
      <c r="HGE24" s="433"/>
      <c r="HGF24" s="433"/>
      <c r="HGG24" s="433"/>
      <c r="HGH24" s="433"/>
      <c r="HGI24" s="433"/>
      <c r="HGJ24" s="433"/>
      <c r="HGK24" s="433"/>
      <c r="HGL24" s="433"/>
      <c r="HGM24" s="433"/>
      <c r="HGN24" s="433"/>
      <c r="HGO24" s="433"/>
      <c r="HGP24" s="433"/>
      <c r="HGQ24" s="433"/>
      <c r="HGR24" s="433"/>
      <c r="HGS24" s="433"/>
      <c r="HGT24" s="433"/>
      <c r="HGU24" s="433"/>
      <c r="HGV24" s="433"/>
      <c r="HGW24" s="433"/>
      <c r="HGX24" s="433"/>
      <c r="HGY24" s="433"/>
      <c r="HGZ24" s="433"/>
      <c r="HHA24" s="433"/>
      <c r="HHB24" s="433"/>
      <c r="HHC24" s="433"/>
      <c r="HHD24" s="433"/>
      <c r="HHE24" s="433"/>
      <c r="HHF24" s="433"/>
      <c r="HHG24" s="433"/>
      <c r="HHH24" s="433"/>
      <c r="HHI24" s="433"/>
      <c r="HHJ24" s="433"/>
      <c r="HHK24" s="433"/>
      <c r="HHL24" s="433"/>
      <c r="HHM24" s="433"/>
      <c r="HHN24" s="433"/>
      <c r="HHO24" s="433"/>
      <c r="HHP24" s="433"/>
      <c r="HHQ24" s="433"/>
      <c r="HHR24" s="433"/>
      <c r="HHS24" s="433"/>
      <c r="HHT24" s="433"/>
      <c r="HHU24" s="433"/>
      <c r="HHV24" s="433"/>
      <c r="HHW24" s="433"/>
      <c r="HHX24" s="433"/>
      <c r="HHY24" s="433"/>
      <c r="HHZ24" s="433"/>
      <c r="HIA24" s="433"/>
      <c r="HIB24" s="433"/>
      <c r="HIC24" s="433"/>
      <c r="HID24" s="433"/>
      <c r="HIE24" s="433"/>
      <c r="HIF24" s="433"/>
      <c r="HIG24" s="433"/>
      <c r="HIH24" s="433"/>
      <c r="HII24" s="433"/>
      <c r="HIJ24" s="433"/>
      <c r="HIK24" s="433"/>
      <c r="HIL24" s="433"/>
      <c r="HIM24" s="433"/>
      <c r="HIN24" s="433"/>
      <c r="HIO24" s="433"/>
      <c r="HIP24" s="433"/>
      <c r="HIQ24" s="433"/>
      <c r="HIR24" s="433"/>
      <c r="HIS24" s="433"/>
      <c r="HIT24" s="433"/>
      <c r="HIU24" s="433"/>
      <c r="HIV24" s="433"/>
      <c r="HIW24" s="433"/>
      <c r="HIX24" s="433"/>
      <c r="HIY24" s="433"/>
      <c r="HIZ24" s="433"/>
      <c r="HJA24" s="433"/>
      <c r="HJB24" s="433"/>
      <c r="HJC24" s="433"/>
      <c r="HJD24" s="433"/>
      <c r="HJE24" s="433"/>
      <c r="HJF24" s="433"/>
      <c r="HJG24" s="433"/>
      <c r="HJH24" s="433"/>
      <c r="HJI24" s="433"/>
      <c r="HJJ24" s="433"/>
      <c r="HJK24" s="433"/>
      <c r="HJL24" s="433"/>
      <c r="HJM24" s="433"/>
      <c r="HJN24" s="433"/>
      <c r="HJO24" s="433"/>
      <c r="HJP24" s="433"/>
      <c r="HJQ24" s="433"/>
      <c r="HJR24" s="433"/>
      <c r="HJS24" s="433"/>
      <c r="HJT24" s="433"/>
      <c r="HJU24" s="433"/>
      <c r="HJV24" s="433"/>
      <c r="HJW24" s="433"/>
      <c r="HJX24" s="433"/>
      <c r="HJY24" s="433"/>
      <c r="HJZ24" s="433"/>
      <c r="HKA24" s="433"/>
      <c r="HKB24" s="433"/>
      <c r="HKC24" s="433"/>
      <c r="HKD24" s="433"/>
      <c r="HKE24" s="433"/>
      <c r="HKF24" s="433"/>
      <c r="HKG24" s="433"/>
      <c r="HKH24" s="433"/>
      <c r="HKI24" s="433"/>
      <c r="HKJ24" s="433"/>
      <c r="HKK24" s="433"/>
      <c r="HKL24" s="433"/>
      <c r="HKM24" s="433"/>
      <c r="HKN24" s="433"/>
      <c r="HKO24" s="433"/>
      <c r="HKP24" s="433"/>
      <c r="HKQ24" s="433"/>
      <c r="HKR24" s="433"/>
      <c r="HKS24" s="433"/>
      <c r="HKT24" s="433"/>
      <c r="HKU24" s="433"/>
      <c r="HKV24" s="433"/>
      <c r="HKW24" s="433"/>
      <c r="HKX24" s="433"/>
      <c r="HKY24" s="433"/>
      <c r="HKZ24" s="433"/>
      <c r="HLA24" s="433"/>
      <c r="HLB24" s="433"/>
      <c r="HLC24" s="433"/>
      <c r="HLD24" s="433"/>
      <c r="HLE24" s="433"/>
      <c r="HLF24" s="433"/>
      <c r="HLG24" s="433"/>
      <c r="HLH24" s="433"/>
      <c r="HLI24" s="433"/>
      <c r="HLJ24" s="433"/>
      <c r="HLK24" s="433"/>
      <c r="HLL24" s="433"/>
      <c r="HLM24" s="433"/>
      <c r="HLN24" s="433"/>
      <c r="HLO24" s="433"/>
      <c r="HLP24" s="433"/>
      <c r="HLQ24" s="433"/>
      <c r="HLR24" s="433"/>
      <c r="HLS24" s="433"/>
      <c r="HLT24" s="433"/>
      <c r="HLU24" s="433"/>
      <c r="HLV24" s="433"/>
      <c r="HLW24" s="433"/>
      <c r="HLX24" s="433"/>
      <c r="HLY24" s="433"/>
      <c r="HLZ24" s="433"/>
      <c r="HMA24" s="433"/>
      <c r="HMB24" s="433"/>
      <c r="HMC24" s="433"/>
      <c r="HMD24" s="433"/>
      <c r="HME24" s="433"/>
      <c r="HMF24" s="433"/>
      <c r="HMG24" s="433"/>
      <c r="HMH24" s="433"/>
      <c r="HMI24" s="433"/>
      <c r="HMJ24" s="433"/>
      <c r="HMK24" s="433"/>
      <c r="HML24" s="433"/>
      <c r="HMM24" s="433"/>
      <c r="HMN24" s="433"/>
      <c r="HMO24" s="433"/>
      <c r="HMP24" s="433"/>
      <c r="HMQ24" s="433"/>
      <c r="HMR24" s="433"/>
      <c r="HMS24" s="433"/>
      <c r="HMT24" s="433"/>
      <c r="HMU24" s="433"/>
      <c r="HMV24" s="433"/>
      <c r="HMW24" s="433"/>
      <c r="HMX24" s="433"/>
      <c r="HMY24" s="433"/>
      <c r="HMZ24" s="433"/>
      <c r="HNA24" s="433"/>
      <c r="HNB24" s="433"/>
      <c r="HNC24" s="433"/>
      <c r="HND24" s="433"/>
      <c r="HNE24" s="433"/>
      <c r="HNF24" s="433"/>
      <c r="HNG24" s="433"/>
      <c r="HNH24" s="433"/>
      <c r="HNI24" s="433"/>
      <c r="HNJ24" s="433"/>
      <c r="HNK24" s="433"/>
      <c r="HNL24" s="433"/>
      <c r="HNM24" s="433"/>
      <c r="HNN24" s="433"/>
      <c r="HNO24" s="433"/>
      <c r="HNP24" s="433"/>
      <c r="HNQ24" s="433"/>
      <c r="HNR24" s="433"/>
      <c r="HNS24" s="433"/>
      <c r="HNT24" s="433"/>
      <c r="HNU24" s="433"/>
      <c r="HNV24" s="433"/>
      <c r="HNW24" s="433"/>
      <c r="HNX24" s="433"/>
      <c r="HNY24" s="433"/>
      <c r="HNZ24" s="433"/>
      <c r="HOA24" s="433"/>
      <c r="HOB24" s="433"/>
      <c r="HOC24" s="433"/>
      <c r="HOD24" s="433"/>
      <c r="HOE24" s="433"/>
      <c r="HOF24" s="433"/>
      <c r="HOG24" s="433"/>
      <c r="HOH24" s="433"/>
      <c r="HOI24" s="433"/>
      <c r="HOJ24" s="433"/>
      <c r="HOK24" s="433"/>
      <c r="HOL24" s="433"/>
      <c r="HOM24" s="433"/>
      <c r="HON24" s="433"/>
      <c r="HOO24" s="433"/>
      <c r="HOP24" s="433"/>
      <c r="HOQ24" s="433"/>
      <c r="HOR24" s="433"/>
      <c r="HOS24" s="433"/>
      <c r="HOT24" s="433"/>
      <c r="HOU24" s="433"/>
      <c r="HOV24" s="433"/>
      <c r="HOW24" s="433"/>
      <c r="HOX24" s="433"/>
      <c r="HOY24" s="433"/>
      <c r="HOZ24" s="433"/>
      <c r="HPA24" s="433"/>
      <c r="HPB24" s="433"/>
      <c r="HPC24" s="433"/>
      <c r="HPD24" s="433"/>
      <c r="HPE24" s="433"/>
      <c r="HPF24" s="433"/>
      <c r="HPG24" s="433"/>
      <c r="HPH24" s="433"/>
      <c r="HPI24" s="433"/>
      <c r="HPJ24" s="433"/>
      <c r="HPK24" s="433"/>
      <c r="HPL24" s="433"/>
      <c r="HPM24" s="433"/>
      <c r="HPN24" s="433"/>
      <c r="HPO24" s="433"/>
      <c r="HPP24" s="433"/>
      <c r="HPQ24" s="433"/>
      <c r="HPR24" s="433"/>
      <c r="HPS24" s="433"/>
      <c r="HPT24" s="433"/>
      <c r="HPU24" s="433"/>
      <c r="HPV24" s="433"/>
      <c r="HPW24" s="433"/>
      <c r="HPX24" s="433"/>
      <c r="HPY24" s="433"/>
      <c r="HPZ24" s="433"/>
      <c r="HQA24" s="433"/>
      <c r="HQB24" s="433"/>
      <c r="HQC24" s="433"/>
      <c r="HQD24" s="433"/>
      <c r="HQE24" s="433"/>
      <c r="HQF24" s="433"/>
      <c r="HQG24" s="433"/>
      <c r="HQH24" s="433"/>
      <c r="HQI24" s="433"/>
      <c r="HQJ24" s="433"/>
      <c r="HQK24" s="433"/>
      <c r="HQL24" s="433"/>
      <c r="HQM24" s="433"/>
      <c r="HQN24" s="433"/>
      <c r="HQO24" s="433"/>
      <c r="HQP24" s="433"/>
      <c r="HQQ24" s="433"/>
      <c r="HQR24" s="433"/>
      <c r="HQS24" s="433"/>
      <c r="HQT24" s="433"/>
      <c r="HQU24" s="433"/>
      <c r="HQV24" s="433"/>
      <c r="HQW24" s="433"/>
      <c r="HQX24" s="433"/>
      <c r="HQY24" s="433"/>
      <c r="HQZ24" s="433"/>
      <c r="HRA24" s="433"/>
      <c r="HRB24" s="433"/>
      <c r="HRC24" s="433"/>
      <c r="HRD24" s="433"/>
      <c r="HRE24" s="433"/>
      <c r="HRF24" s="433"/>
      <c r="HRG24" s="433"/>
      <c r="HRH24" s="433"/>
      <c r="HRI24" s="433"/>
      <c r="HRJ24" s="433"/>
      <c r="HRK24" s="433"/>
      <c r="HRL24" s="433"/>
      <c r="HRM24" s="433"/>
      <c r="HRN24" s="433"/>
      <c r="HRO24" s="433"/>
      <c r="HRP24" s="433"/>
      <c r="HRQ24" s="433"/>
      <c r="HRR24" s="433"/>
      <c r="HRS24" s="433"/>
      <c r="HRT24" s="433"/>
      <c r="HRU24" s="433"/>
      <c r="HRV24" s="433"/>
      <c r="HRW24" s="433"/>
      <c r="HRX24" s="433"/>
      <c r="HRY24" s="433"/>
      <c r="HRZ24" s="433"/>
      <c r="HSA24" s="433"/>
      <c r="HSB24" s="433"/>
      <c r="HSC24" s="433"/>
      <c r="HSD24" s="433"/>
      <c r="HSE24" s="433"/>
      <c r="HSF24" s="433"/>
      <c r="HSG24" s="433"/>
      <c r="HSH24" s="433"/>
      <c r="HSI24" s="433"/>
      <c r="HSJ24" s="433"/>
      <c r="HSK24" s="433"/>
      <c r="HSL24" s="433"/>
      <c r="HSM24" s="433"/>
      <c r="HSN24" s="433"/>
      <c r="HSO24" s="433"/>
      <c r="HSP24" s="433"/>
      <c r="HSQ24" s="433"/>
      <c r="HSR24" s="433"/>
      <c r="HSS24" s="433"/>
      <c r="HST24" s="433"/>
      <c r="HSU24" s="433"/>
      <c r="HSV24" s="433"/>
      <c r="HSW24" s="433"/>
      <c r="HSX24" s="433"/>
      <c r="HSY24" s="433"/>
      <c r="HSZ24" s="433"/>
      <c r="HTA24" s="433"/>
      <c r="HTB24" s="433"/>
      <c r="HTC24" s="433"/>
      <c r="HTD24" s="433"/>
      <c r="HTE24" s="433"/>
      <c r="HTF24" s="433"/>
      <c r="HTG24" s="433"/>
      <c r="HTH24" s="433"/>
      <c r="HTI24" s="433"/>
      <c r="HTJ24" s="433"/>
      <c r="HTK24" s="433"/>
      <c r="HTL24" s="433"/>
      <c r="HTM24" s="433"/>
      <c r="HTN24" s="433"/>
      <c r="HTO24" s="433"/>
      <c r="HTP24" s="433"/>
      <c r="HTQ24" s="433"/>
      <c r="HTR24" s="433"/>
      <c r="HTS24" s="433"/>
      <c r="HTT24" s="433"/>
      <c r="HTU24" s="433"/>
      <c r="HTV24" s="433"/>
      <c r="HTW24" s="433"/>
      <c r="HTX24" s="433"/>
      <c r="HTY24" s="433"/>
      <c r="HTZ24" s="433"/>
      <c r="HUA24" s="433"/>
      <c r="HUB24" s="433"/>
      <c r="HUC24" s="433"/>
      <c r="HUD24" s="433"/>
      <c r="HUE24" s="433"/>
      <c r="HUF24" s="433"/>
      <c r="HUG24" s="433"/>
      <c r="HUH24" s="433"/>
      <c r="HUI24" s="433"/>
      <c r="HUJ24" s="433"/>
      <c r="HUK24" s="433"/>
      <c r="HUL24" s="433"/>
      <c r="HUM24" s="433"/>
      <c r="HUN24" s="433"/>
      <c r="HUO24" s="433"/>
      <c r="HUP24" s="433"/>
      <c r="HUQ24" s="433"/>
      <c r="HUR24" s="433"/>
      <c r="HUS24" s="433"/>
      <c r="HUT24" s="433"/>
      <c r="HUU24" s="433"/>
      <c r="HUV24" s="433"/>
      <c r="HUW24" s="433"/>
      <c r="HUX24" s="433"/>
      <c r="HUY24" s="433"/>
      <c r="HUZ24" s="433"/>
      <c r="HVA24" s="433"/>
      <c r="HVB24" s="433"/>
      <c r="HVC24" s="433"/>
      <c r="HVD24" s="433"/>
      <c r="HVE24" s="433"/>
      <c r="HVF24" s="433"/>
      <c r="HVG24" s="433"/>
      <c r="HVH24" s="433"/>
      <c r="HVI24" s="433"/>
      <c r="HVJ24" s="433"/>
      <c r="HVK24" s="433"/>
      <c r="HVL24" s="433"/>
      <c r="HVM24" s="433"/>
      <c r="HVN24" s="433"/>
      <c r="HVO24" s="433"/>
      <c r="HVP24" s="433"/>
      <c r="HVQ24" s="433"/>
      <c r="HVR24" s="433"/>
      <c r="HVS24" s="433"/>
      <c r="HVT24" s="433"/>
      <c r="HVU24" s="433"/>
      <c r="HVV24" s="433"/>
      <c r="HVW24" s="433"/>
      <c r="HVX24" s="433"/>
      <c r="HVY24" s="433"/>
      <c r="HVZ24" s="433"/>
      <c r="HWA24" s="433"/>
      <c r="HWB24" s="433"/>
      <c r="HWC24" s="433"/>
      <c r="HWD24" s="433"/>
      <c r="HWE24" s="433"/>
      <c r="HWF24" s="433"/>
      <c r="HWG24" s="433"/>
      <c r="HWH24" s="433"/>
      <c r="HWI24" s="433"/>
      <c r="HWJ24" s="433"/>
      <c r="HWK24" s="433"/>
      <c r="HWL24" s="433"/>
      <c r="HWM24" s="433"/>
      <c r="HWN24" s="433"/>
      <c r="HWO24" s="433"/>
      <c r="HWP24" s="433"/>
      <c r="HWQ24" s="433"/>
      <c r="HWR24" s="433"/>
      <c r="HWS24" s="433"/>
      <c r="HWT24" s="433"/>
      <c r="HWU24" s="433"/>
      <c r="HWV24" s="433"/>
      <c r="HWW24" s="433"/>
      <c r="HWX24" s="433"/>
      <c r="HWY24" s="433"/>
      <c r="HWZ24" s="433"/>
      <c r="HXA24" s="433"/>
      <c r="HXB24" s="433"/>
      <c r="HXC24" s="433"/>
      <c r="HXD24" s="433"/>
      <c r="HXE24" s="433"/>
      <c r="HXF24" s="433"/>
      <c r="HXG24" s="433"/>
      <c r="HXH24" s="433"/>
      <c r="HXI24" s="433"/>
      <c r="HXJ24" s="433"/>
      <c r="HXK24" s="433"/>
      <c r="HXL24" s="433"/>
      <c r="HXM24" s="433"/>
      <c r="HXN24" s="433"/>
      <c r="HXO24" s="433"/>
      <c r="HXP24" s="433"/>
      <c r="HXQ24" s="433"/>
      <c r="HXR24" s="433"/>
      <c r="HXS24" s="433"/>
      <c r="HXT24" s="433"/>
      <c r="HXU24" s="433"/>
      <c r="HXV24" s="433"/>
      <c r="HXW24" s="433"/>
      <c r="HXX24" s="433"/>
      <c r="HXY24" s="433"/>
      <c r="HXZ24" s="433"/>
      <c r="HYA24" s="433"/>
      <c r="HYB24" s="433"/>
      <c r="HYC24" s="433"/>
      <c r="HYD24" s="433"/>
      <c r="HYE24" s="433"/>
      <c r="HYF24" s="433"/>
      <c r="HYG24" s="433"/>
      <c r="HYH24" s="433"/>
      <c r="HYI24" s="433"/>
      <c r="HYJ24" s="433"/>
      <c r="HYK24" s="433"/>
      <c r="HYL24" s="433"/>
      <c r="HYM24" s="433"/>
      <c r="HYN24" s="433"/>
      <c r="HYO24" s="433"/>
      <c r="HYP24" s="433"/>
      <c r="HYQ24" s="433"/>
      <c r="HYR24" s="433"/>
      <c r="HYS24" s="433"/>
      <c r="HYT24" s="433"/>
      <c r="HYU24" s="433"/>
      <c r="HYV24" s="433"/>
      <c r="HYW24" s="433"/>
      <c r="HYX24" s="433"/>
      <c r="HYY24" s="433"/>
      <c r="HYZ24" s="433"/>
      <c r="HZA24" s="433"/>
      <c r="HZB24" s="433"/>
      <c r="HZC24" s="433"/>
      <c r="HZD24" s="433"/>
      <c r="HZE24" s="433"/>
      <c r="HZF24" s="433"/>
      <c r="HZG24" s="433"/>
      <c r="HZH24" s="433"/>
      <c r="HZI24" s="433"/>
      <c r="HZJ24" s="433"/>
      <c r="HZK24" s="433"/>
      <c r="HZL24" s="433"/>
      <c r="HZM24" s="433"/>
      <c r="HZN24" s="433"/>
      <c r="HZO24" s="433"/>
      <c r="HZP24" s="433"/>
      <c r="HZQ24" s="433"/>
      <c r="HZR24" s="433"/>
      <c r="HZS24" s="433"/>
      <c r="HZT24" s="433"/>
      <c r="HZU24" s="433"/>
      <c r="HZV24" s="433"/>
      <c r="HZW24" s="433"/>
      <c r="HZX24" s="433"/>
      <c r="HZY24" s="433"/>
      <c r="HZZ24" s="433"/>
      <c r="IAA24" s="433"/>
      <c r="IAB24" s="433"/>
      <c r="IAC24" s="433"/>
      <c r="IAD24" s="433"/>
      <c r="IAE24" s="433"/>
      <c r="IAF24" s="433"/>
      <c r="IAG24" s="433"/>
      <c r="IAH24" s="433"/>
      <c r="IAI24" s="433"/>
      <c r="IAJ24" s="433"/>
      <c r="IAK24" s="433"/>
      <c r="IAL24" s="433"/>
      <c r="IAM24" s="433"/>
      <c r="IAN24" s="433"/>
      <c r="IAO24" s="433"/>
      <c r="IAP24" s="433"/>
      <c r="IAQ24" s="433"/>
      <c r="IAR24" s="433"/>
      <c r="IAS24" s="433"/>
      <c r="IAT24" s="433"/>
      <c r="IAU24" s="433"/>
      <c r="IAV24" s="433"/>
      <c r="IAW24" s="433"/>
      <c r="IAX24" s="433"/>
      <c r="IAY24" s="433"/>
      <c r="IAZ24" s="433"/>
      <c r="IBA24" s="433"/>
      <c r="IBB24" s="433"/>
      <c r="IBC24" s="433"/>
      <c r="IBD24" s="433"/>
      <c r="IBE24" s="433"/>
      <c r="IBF24" s="433"/>
      <c r="IBG24" s="433"/>
      <c r="IBH24" s="433"/>
      <c r="IBI24" s="433"/>
      <c r="IBJ24" s="433"/>
      <c r="IBK24" s="433"/>
      <c r="IBL24" s="433"/>
      <c r="IBM24" s="433"/>
      <c r="IBN24" s="433"/>
      <c r="IBO24" s="433"/>
      <c r="IBP24" s="433"/>
      <c r="IBQ24" s="433"/>
      <c r="IBR24" s="433"/>
      <c r="IBS24" s="433"/>
      <c r="IBT24" s="433"/>
      <c r="IBU24" s="433"/>
      <c r="IBV24" s="433"/>
      <c r="IBW24" s="433"/>
      <c r="IBX24" s="433"/>
      <c r="IBY24" s="433"/>
      <c r="IBZ24" s="433"/>
      <c r="ICA24" s="433"/>
      <c r="ICB24" s="433"/>
      <c r="ICC24" s="433"/>
      <c r="ICD24" s="433"/>
      <c r="ICE24" s="433"/>
      <c r="ICF24" s="433"/>
      <c r="ICG24" s="433"/>
      <c r="ICH24" s="433"/>
      <c r="ICI24" s="433"/>
      <c r="ICJ24" s="433"/>
      <c r="ICK24" s="433"/>
      <c r="ICL24" s="433"/>
      <c r="ICM24" s="433"/>
      <c r="ICN24" s="433"/>
      <c r="ICO24" s="433"/>
      <c r="ICP24" s="433"/>
      <c r="ICQ24" s="433"/>
      <c r="ICR24" s="433"/>
      <c r="ICS24" s="433"/>
      <c r="ICT24" s="433"/>
      <c r="ICU24" s="433"/>
      <c r="ICV24" s="433"/>
      <c r="ICW24" s="433"/>
      <c r="ICX24" s="433"/>
      <c r="ICY24" s="433"/>
      <c r="ICZ24" s="433"/>
      <c r="IDA24" s="433"/>
      <c r="IDB24" s="433"/>
      <c r="IDC24" s="433"/>
      <c r="IDD24" s="433"/>
      <c r="IDE24" s="433"/>
      <c r="IDF24" s="433"/>
      <c r="IDG24" s="433"/>
      <c r="IDH24" s="433"/>
      <c r="IDI24" s="433"/>
      <c r="IDJ24" s="433"/>
      <c r="IDK24" s="433"/>
      <c r="IDL24" s="433"/>
      <c r="IDM24" s="433"/>
      <c r="IDN24" s="433"/>
      <c r="IDO24" s="433"/>
      <c r="IDP24" s="433"/>
      <c r="IDQ24" s="433"/>
      <c r="IDR24" s="433"/>
      <c r="IDS24" s="433"/>
      <c r="IDT24" s="433"/>
      <c r="IDU24" s="433"/>
      <c r="IDV24" s="433"/>
      <c r="IDW24" s="433"/>
      <c r="IDX24" s="433"/>
      <c r="IDY24" s="433"/>
      <c r="IDZ24" s="433"/>
      <c r="IEA24" s="433"/>
      <c r="IEB24" s="433"/>
      <c r="IEC24" s="433"/>
      <c r="IED24" s="433"/>
      <c r="IEE24" s="433"/>
      <c r="IEF24" s="433"/>
      <c r="IEG24" s="433"/>
      <c r="IEH24" s="433"/>
      <c r="IEI24" s="433"/>
      <c r="IEJ24" s="433"/>
      <c r="IEK24" s="433"/>
      <c r="IEL24" s="433"/>
      <c r="IEM24" s="433"/>
      <c r="IEN24" s="433"/>
      <c r="IEO24" s="433"/>
      <c r="IEP24" s="433"/>
      <c r="IEQ24" s="433"/>
      <c r="IER24" s="433"/>
      <c r="IES24" s="433"/>
      <c r="IET24" s="433"/>
      <c r="IEU24" s="433"/>
      <c r="IEV24" s="433"/>
      <c r="IEW24" s="433"/>
      <c r="IEX24" s="433"/>
      <c r="IEY24" s="433"/>
      <c r="IEZ24" s="433"/>
      <c r="IFA24" s="433"/>
      <c r="IFB24" s="433"/>
      <c r="IFC24" s="433"/>
      <c r="IFD24" s="433"/>
      <c r="IFE24" s="433"/>
      <c r="IFF24" s="433"/>
      <c r="IFG24" s="433"/>
      <c r="IFH24" s="433"/>
      <c r="IFI24" s="433"/>
      <c r="IFJ24" s="433"/>
      <c r="IFK24" s="433"/>
      <c r="IFL24" s="433"/>
      <c r="IFM24" s="433"/>
      <c r="IFN24" s="433"/>
      <c r="IFO24" s="433"/>
      <c r="IFP24" s="433"/>
      <c r="IFQ24" s="433"/>
      <c r="IFR24" s="433"/>
      <c r="IFS24" s="433"/>
      <c r="IFT24" s="433"/>
      <c r="IFU24" s="433"/>
      <c r="IFV24" s="433"/>
      <c r="IFW24" s="433"/>
      <c r="IFX24" s="433"/>
      <c r="IFY24" s="433"/>
      <c r="IFZ24" s="433"/>
      <c r="IGA24" s="433"/>
      <c r="IGB24" s="433"/>
      <c r="IGC24" s="433"/>
      <c r="IGD24" s="433"/>
      <c r="IGE24" s="433"/>
      <c r="IGF24" s="433"/>
      <c r="IGG24" s="433"/>
      <c r="IGH24" s="433"/>
      <c r="IGI24" s="433"/>
      <c r="IGJ24" s="433"/>
      <c r="IGK24" s="433"/>
      <c r="IGL24" s="433"/>
      <c r="IGM24" s="433"/>
      <c r="IGN24" s="433"/>
      <c r="IGO24" s="433"/>
      <c r="IGP24" s="433"/>
      <c r="IGQ24" s="433"/>
      <c r="IGR24" s="433"/>
      <c r="IGS24" s="433"/>
      <c r="IGT24" s="433"/>
      <c r="IGU24" s="433"/>
      <c r="IGV24" s="433"/>
      <c r="IGW24" s="433"/>
      <c r="IGX24" s="433"/>
      <c r="IGY24" s="433"/>
      <c r="IGZ24" s="433"/>
      <c r="IHA24" s="433"/>
      <c r="IHB24" s="433"/>
      <c r="IHC24" s="433"/>
      <c r="IHD24" s="433"/>
      <c r="IHE24" s="433"/>
      <c r="IHF24" s="433"/>
      <c r="IHG24" s="433"/>
      <c r="IHH24" s="433"/>
      <c r="IHI24" s="433"/>
      <c r="IHJ24" s="433"/>
      <c r="IHK24" s="433"/>
      <c r="IHL24" s="433"/>
      <c r="IHM24" s="433"/>
      <c r="IHN24" s="433"/>
      <c r="IHO24" s="433"/>
      <c r="IHP24" s="433"/>
      <c r="IHQ24" s="433"/>
      <c r="IHR24" s="433"/>
      <c r="IHS24" s="433"/>
      <c r="IHT24" s="433"/>
      <c r="IHU24" s="433"/>
      <c r="IHV24" s="433"/>
      <c r="IHW24" s="433"/>
      <c r="IHX24" s="433"/>
      <c r="IHY24" s="433"/>
      <c r="IHZ24" s="433"/>
      <c r="IIA24" s="433"/>
      <c r="IIB24" s="433"/>
      <c r="IIC24" s="433"/>
      <c r="IID24" s="433"/>
      <c r="IIE24" s="433"/>
      <c r="IIF24" s="433"/>
      <c r="IIG24" s="433"/>
      <c r="IIH24" s="433"/>
      <c r="III24" s="433"/>
      <c r="IIJ24" s="433"/>
      <c r="IIK24" s="433"/>
      <c r="IIL24" s="433"/>
      <c r="IIM24" s="433"/>
      <c r="IIN24" s="433"/>
      <c r="IIO24" s="433"/>
      <c r="IIP24" s="433"/>
      <c r="IIQ24" s="433"/>
      <c r="IIR24" s="433"/>
      <c r="IIS24" s="433"/>
      <c r="IIT24" s="433"/>
      <c r="IIU24" s="433"/>
      <c r="IIV24" s="433"/>
      <c r="IIW24" s="433"/>
      <c r="IIX24" s="433"/>
      <c r="IIY24" s="433"/>
      <c r="IIZ24" s="433"/>
      <c r="IJA24" s="433"/>
      <c r="IJB24" s="433"/>
      <c r="IJC24" s="433"/>
      <c r="IJD24" s="433"/>
      <c r="IJE24" s="433"/>
      <c r="IJF24" s="433"/>
      <c r="IJG24" s="433"/>
      <c r="IJH24" s="433"/>
      <c r="IJI24" s="433"/>
      <c r="IJJ24" s="433"/>
      <c r="IJK24" s="433"/>
      <c r="IJL24" s="433"/>
      <c r="IJM24" s="433"/>
      <c r="IJN24" s="433"/>
      <c r="IJO24" s="433"/>
      <c r="IJP24" s="433"/>
      <c r="IJQ24" s="433"/>
      <c r="IJR24" s="433"/>
      <c r="IJS24" s="433"/>
      <c r="IJT24" s="433"/>
      <c r="IJU24" s="433"/>
      <c r="IJV24" s="433"/>
      <c r="IJW24" s="433"/>
      <c r="IJX24" s="433"/>
      <c r="IJY24" s="433"/>
      <c r="IJZ24" s="433"/>
      <c r="IKA24" s="433"/>
      <c r="IKB24" s="433"/>
      <c r="IKC24" s="433"/>
      <c r="IKD24" s="433"/>
      <c r="IKE24" s="433"/>
      <c r="IKF24" s="433"/>
      <c r="IKG24" s="433"/>
      <c r="IKH24" s="433"/>
      <c r="IKI24" s="433"/>
      <c r="IKJ24" s="433"/>
      <c r="IKK24" s="433"/>
      <c r="IKL24" s="433"/>
      <c r="IKM24" s="433"/>
      <c r="IKN24" s="433"/>
      <c r="IKO24" s="433"/>
      <c r="IKP24" s="433"/>
      <c r="IKQ24" s="433"/>
      <c r="IKR24" s="433"/>
      <c r="IKS24" s="433"/>
      <c r="IKT24" s="433"/>
      <c r="IKU24" s="433"/>
      <c r="IKV24" s="433"/>
      <c r="IKW24" s="433"/>
      <c r="IKX24" s="433"/>
      <c r="IKY24" s="433"/>
      <c r="IKZ24" s="433"/>
      <c r="ILA24" s="433"/>
      <c r="ILB24" s="433"/>
      <c r="ILC24" s="433"/>
      <c r="ILD24" s="433"/>
      <c r="ILE24" s="433"/>
      <c r="ILF24" s="433"/>
      <c r="ILG24" s="433"/>
      <c r="ILH24" s="433"/>
      <c r="ILI24" s="433"/>
      <c r="ILJ24" s="433"/>
      <c r="ILK24" s="433"/>
      <c r="ILL24" s="433"/>
      <c r="ILM24" s="433"/>
      <c r="ILN24" s="433"/>
      <c r="ILO24" s="433"/>
      <c r="ILP24" s="433"/>
      <c r="ILQ24" s="433"/>
      <c r="ILR24" s="433"/>
      <c r="ILS24" s="433"/>
      <c r="ILT24" s="433"/>
      <c r="ILU24" s="433"/>
      <c r="ILV24" s="433"/>
      <c r="ILW24" s="433"/>
      <c r="ILX24" s="433"/>
      <c r="ILY24" s="433"/>
      <c r="ILZ24" s="433"/>
      <c r="IMA24" s="433"/>
      <c r="IMB24" s="433"/>
      <c r="IMC24" s="433"/>
      <c r="IMD24" s="433"/>
      <c r="IME24" s="433"/>
      <c r="IMF24" s="433"/>
      <c r="IMG24" s="433"/>
      <c r="IMH24" s="433"/>
      <c r="IMI24" s="433"/>
      <c r="IMJ24" s="433"/>
      <c r="IMK24" s="433"/>
      <c r="IML24" s="433"/>
      <c r="IMM24" s="433"/>
      <c r="IMN24" s="433"/>
      <c r="IMO24" s="433"/>
      <c r="IMP24" s="433"/>
      <c r="IMQ24" s="433"/>
      <c r="IMR24" s="433"/>
      <c r="IMS24" s="433"/>
      <c r="IMT24" s="433"/>
      <c r="IMU24" s="433"/>
      <c r="IMV24" s="433"/>
      <c r="IMW24" s="433"/>
      <c r="IMX24" s="433"/>
      <c r="IMY24" s="433"/>
      <c r="IMZ24" s="433"/>
      <c r="INA24" s="433"/>
      <c r="INB24" s="433"/>
      <c r="INC24" s="433"/>
      <c r="IND24" s="433"/>
      <c r="INE24" s="433"/>
      <c r="INF24" s="433"/>
      <c r="ING24" s="433"/>
      <c r="INH24" s="433"/>
      <c r="INI24" s="433"/>
      <c r="INJ24" s="433"/>
      <c r="INK24" s="433"/>
      <c r="INL24" s="433"/>
      <c r="INM24" s="433"/>
      <c r="INN24" s="433"/>
      <c r="INO24" s="433"/>
      <c r="INP24" s="433"/>
      <c r="INQ24" s="433"/>
      <c r="INR24" s="433"/>
      <c r="INS24" s="433"/>
      <c r="INT24" s="433"/>
      <c r="INU24" s="433"/>
      <c r="INV24" s="433"/>
      <c r="INW24" s="433"/>
      <c r="INX24" s="433"/>
      <c r="INY24" s="433"/>
      <c r="INZ24" s="433"/>
      <c r="IOA24" s="433"/>
      <c r="IOB24" s="433"/>
      <c r="IOC24" s="433"/>
      <c r="IOD24" s="433"/>
      <c r="IOE24" s="433"/>
      <c r="IOF24" s="433"/>
      <c r="IOG24" s="433"/>
      <c r="IOH24" s="433"/>
      <c r="IOI24" s="433"/>
      <c r="IOJ24" s="433"/>
      <c r="IOK24" s="433"/>
      <c r="IOL24" s="433"/>
      <c r="IOM24" s="433"/>
      <c r="ION24" s="433"/>
      <c r="IOO24" s="433"/>
      <c r="IOP24" s="433"/>
      <c r="IOQ24" s="433"/>
      <c r="IOR24" s="433"/>
      <c r="IOS24" s="433"/>
      <c r="IOT24" s="433"/>
      <c r="IOU24" s="433"/>
      <c r="IOV24" s="433"/>
      <c r="IOW24" s="433"/>
      <c r="IOX24" s="433"/>
      <c r="IOY24" s="433"/>
      <c r="IOZ24" s="433"/>
      <c r="IPA24" s="433"/>
      <c r="IPB24" s="433"/>
      <c r="IPC24" s="433"/>
      <c r="IPD24" s="433"/>
      <c r="IPE24" s="433"/>
      <c r="IPF24" s="433"/>
      <c r="IPG24" s="433"/>
      <c r="IPH24" s="433"/>
      <c r="IPI24" s="433"/>
      <c r="IPJ24" s="433"/>
      <c r="IPK24" s="433"/>
      <c r="IPL24" s="433"/>
      <c r="IPM24" s="433"/>
      <c r="IPN24" s="433"/>
      <c r="IPO24" s="433"/>
      <c r="IPP24" s="433"/>
      <c r="IPQ24" s="433"/>
      <c r="IPR24" s="433"/>
      <c r="IPS24" s="433"/>
      <c r="IPT24" s="433"/>
      <c r="IPU24" s="433"/>
      <c r="IPV24" s="433"/>
      <c r="IPW24" s="433"/>
      <c r="IPX24" s="433"/>
      <c r="IPY24" s="433"/>
      <c r="IPZ24" s="433"/>
      <c r="IQA24" s="433"/>
      <c r="IQB24" s="433"/>
      <c r="IQC24" s="433"/>
      <c r="IQD24" s="433"/>
      <c r="IQE24" s="433"/>
      <c r="IQF24" s="433"/>
      <c r="IQG24" s="433"/>
      <c r="IQH24" s="433"/>
      <c r="IQI24" s="433"/>
      <c r="IQJ24" s="433"/>
      <c r="IQK24" s="433"/>
      <c r="IQL24" s="433"/>
      <c r="IQM24" s="433"/>
      <c r="IQN24" s="433"/>
      <c r="IQO24" s="433"/>
      <c r="IQP24" s="433"/>
      <c r="IQQ24" s="433"/>
      <c r="IQR24" s="433"/>
      <c r="IQS24" s="433"/>
      <c r="IQT24" s="433"/>
      <c r="IQU24" s="433"/>
      <c r="IQV24" s="433"/>
      <c r="IQW24" s="433"/>
      <c r="IQX24" s="433"/>
      <c r="IQY24" s="433"/>
      <c r="IQZ24" s="433"/>
      <c r="IRA24" s="433"/>
      <c r="IRB24" s="433"/>
      <c r="IRC24" s="433"/>
      <c r="IRD24" s="433"/>
      <c r="IRE24" s="433"/>
      <c r="IRF24" s="433"/>
      <c r="IRG24" s="433"/>
      <c r="IRH24" s="433"/>
      <c r="IRI24" s="433"/>
      <c r="IRJ24" s="433"/>
      <c r="IRK24" s="433"/>
      <c r="IRL24" s="433"/>
      <c r="IRM24" s="433"/>
      <c r="IRN24" s="433"/>
      <c r="IRO24" s="433"/>
      <c r="IRP24" s="433"/>
      <c r="IRQ24" s="433"/>
      <c r="IRR24" s="433"/>
      <c r="IRS24" s="433"/>
      <c r="IRT24" s="433"/>
      <c r="IRU24" s="433"/>
      <c r="IRV24" s="433"/>
      <c r="IRW24" s="433"/>
      <c r="IRX24" s="433"/>
      <c r="IRY24" s="433"/>
      <c r="IRZ24" s="433"/>
      <c r="ISA24" s="433"/>
      <c r="ISB24" s="433"/>
      <c r="ISC24" s="433"/>
      <c r="ISD24" s="433"/>
      <c r="ISE24" s="433"/>
      <c r="ISF24" s="433"/>
      <c r="ISG24" s="433"/>
      <c r="ISH24" s="433"/>
      <c r="ISI24" s="433"/>
      <c r="ISJ24" s="433"/>
      <c r="ISK24" s="433"/>
      <c r="ISL24" s="433"/>
      <c r="ISM24" s="433"/>
      <c r="ISN24" s="433"/>
      <c r="ISO24" s="433"/>
      <c r="ISP24" s="433"/>
      <c r="ISQ24" s="433"/>
      <c r="ISR24" s="433"/>
      <c r="ISS24" s="433"/>
      <c r="IST24" s="433"/>
      <c r="ISU24" s="433"/>
      <c r="ISV24" s="433"/>
      <c r="ISW24" s="433"/>
      <c r="ISX24" s="433"/>
      <c r="ISY24" s="433"/>
      <c r="ISZ24" s="433"/>
      <c r="ITA24" s="433"/>
      <c r="ITB24" s="433"/>
      <c r="ITC24" s="433"/>
      <c r="ITD24" s="433"/>
      <c r="ITE24" s="433"/>
      <c r="ITF24" s="433"/>
      <c r="ITG24" s="433"/>
      <c r="ITH24" s="433"/>
      <c r="ITI24" s="433"/>
      <c r="ITJ24" s="433"/>
      <c r="ITK24" s="433"/>
      <c r="ITL24" s="433"/>
      <c r="ITM24" s="433"/>
      <c r="ITN24" s="433"/>
      <c r="ITO24" s="433"/>
      <c r="ITP24" s="433"/>
      <c r="ITQ24" s="433"/>
      <c r="ITR24" s="433"/>
      <c r="ITS24" s="433"/>
      <c r="ITT24" s="433"/>
      <c r="ITU24" s="433"/>
      <c r="ITV24" s="433"/>
      <c r="ITW24" s="433"/>
      <c r="ITX24" s="433"/>
      <c r="ITY24" s="433"/>
      <c r="ITZ24" s="433"/>
      <c r="IUA24" s="433"/>
      <c r="IUB24" s="433"/>
      <c r="IUC24" s="433"/>
      <c r="IUD24" s="433"/>
      <c r="IUE24" s="433"/>
      <c r="IUF24" s="433"/>
      <c r="IUG24" s="433"/>
      <c r="IUH24" s="433"/>
      <c r="IUI24" s="433"/>
      <c r="IUJ24" s="433"/>
      <c r="IUK24" s="433"/>
      <c r="IUL24" s="433"/>
      <c r="IUM24" s="433"/>
      <c r="IUN24" s="433"/>
      <c r="IUO24" s="433"/>
      <c r="IUP24" s="433"/>
      <c r="IUQ24" s="433"/>
      <c r="IUR24" s="433"/>
      <c r="IUS24" s="433"/>
      <c r="IUT24" s="433"/>
      <c r="IUU24" s="433"/>
      <c r="IUV24" s="433"/>
      <c r="IUW24" s="433"/>
      <c r="IUX24" s="433"/>
      <c r="IUY24" s="433"/>
      <c r="IUZ24" s="433"/>
      <c r="IVA24" s="433"/>
      <c r="IVB24" s="433"/>
      <c r="IVC24" s="433"/>
      <c r="IVD24" s="433"/>
      <c r="IVE24" s="433"/>
      <c r="IVF24" s="433"/>
      <c r="IVG24" s="433"/>
      <c r="IVH24" s="433"/>
      <c r="IVI24" s="433"/>
      <c r="IVJ24" s="433"/>
      <c r="IVK24" s="433"/>
      <c r="IVL24" s="433"/>
      <c r="IVM24" s="433"/>
      <c r="IVN24" s="433"/>
      <c r="IVO24" s="433"/>
      <c r="IVP24" s="433"/>
      <c r="IVQ24" s="433"/>
      <c r="IVR24" s="433"/>
      <c r="IVS24" s="433"/>
      <c r="IVT24" s="433"/>
      <c r="IVU24" s="433"/>
      <c r="IVV24" s="433"/>
      <c r="IVW24" s="433"/>
      <c r="IVX24" s="433"/>
      <c r="IVY24" s="433"/>
      <c r="IVZ24" s="433"/>
      <c r="IWA24" s="433"/>
      <c r="IWB24" s="433"/>
      <c r="IWC24" s="433"/>
      <c r="IWD24" s="433"/>
      <c r="IWE24" s="433"/>
      <c r="IWF24" s="433"/>
      <c r="IWG24" s="433"/>
      <c r="IWH24" s="433"/>
      <c r="IWI24" s="433"/>
      <c r="IWJ24" s="433"/>
      <c r="IWK24" s="433"/>
      <c r="IWL24" s="433"/>
      <c r="IWM24" s="433"/>
      <c r="IWN24" s="433"/>
      <c r="IWO24" s="433"/>
      <c r="IWP24" s="433"/>
      <c r="IWQ24" s="433"/>
      <c r="IWR24" s="433"/>
      <c r="IWS24" s="433"/>
      <c r="IWT24" s="433"/>
      <c r="IWU24" s="433"/>
      <c r="IWV24" s="433"/>
      <c r="IWW24" s="433"/>
      <c r="IWX24" s="433"/>
      <c r="IWY24" s="433"/>
      <c r="IWZ24" s="433"/>
      <c r="IXA24" s="433"/>
      <c r="IXB24" s="433"/>
      <c r="IXC24" s="433"/>
      <c r="IXD24" s="433"/>
      <c r="IXE24" s="433"/>
      <c r="IXF24" s="433"/>
      <c r="IXG24" s="433"/>
      <c r="IXH24" s="433"/>
      <c r="IXI24" s="433"/>
      <c r="IXJ24" s="433"/>
      <c r="IXK24" s="433"/>
      <c r="IXL24" s="433"/>
      <c r="IXM24" s="433"/>
      <c r="IXN24" s="433"/>
      <c r="IXO24" s="433"/>
      <c r="IXP24" s="433"/>
      <c r="IXQ24" s="433"/>
      <c r="IXR24" s="433"/>
      <c r="IXS24" s="433"/>
      <c r="IXT24" s="433"/>
      <c r="IXU24" s="433"/>
      <c r="IXV24" s="433"/>
      <c r="IXW24" s="433"/>
      <c r="IXX24" s="433"/>
      <c r="IXY24" s="433"/>
      <c r="IXZ24" s="433"/>
      <c r="IYA24" s="433"/>
      <c r="IYB24" s="433"/>
      <c r="IYC24" s="433"/>
      <c r="IYD24" s="433"/>
      <c r="IYE24" s="433"/>
      <c r="IYF24" s="433"/>
      <c r="IYG24" s="433"/>
      <c r="IYH24" s="433"/>
      <c r="IYI24" s="433"/>
      <c r="IYJ24" s="433"/>
      <c r="IYK24" s="433"/>
      <c r="IYL24" s="433"/>
      <c r="IYM24" s="433"/>
      <c r="IYN24" s="433"/>
      <c r="IYO24" s="433"/>
      <c r="IYP24" s="433"/>
      <c r="IYQ24" s="433"/>
      <c r="IYR24" s="433"/>
      <c r="IYS24" s="433"/>
      <c r="IYT24" s="433"/>
      <c r="IYU24" s="433"/>
      <c r="IYV24" s="433"/>
      <c r="IYW24" s="433"/>
      <c r="IYX24" s="433"/>
      <c r="IYY24" s="433"/>
      <c r="IYZ24" s="433"/>
      <c r="IZA24" s="433"/>
      <c r="IZB24" s="433"/>
      <c r="IZC24" s="433"/>
      <c r="IZD24" s="433"/>
      <c r="IZE24" s="433"/>
      <c r="IZF24" s="433"/>
      <c r="IZG24" s="433"/>
      <c r="IZH24" s="433"/>
      <c r="IZI24" s="433"/>
      <c r="IZJ24" s="433"/>
      <c r="IZK24" s="433"/>
      <c r="IZL24" s="433"/>
      <c r="IZM24" s="433"/>
      <c r="IZN24" s="433"/>
      <c r="IZO24" s="433"/>
      <c r="IZP24" s="433"/>
      <c r="IZQ24" s="433"/>
      <c r="IZR24" s="433"/>
      <c r="IZS24" s="433"/>
      <c r="IZT24" s="433"/>
      <c r="IZU24" s="433"/>
      <c r="IZV24" s="433"/>
      <c r="IZW24" s="433"/>
      <c r="IZX24" s="433"/>
      <c r="IZY24" s="433"/>
      <c r="IZZ24" s="433"/>
      <c r="JAA24" s="433"/>
      <c r="JAB24" s="433"/>
      <c r="JAC24" s="433"/>
      <c r="JAD24" s="433"/>
      <c r="JAE24" s="433"/>
      <c r="JAF24" s="433"/>
      <c r="JAG24" s="433"/>
      <c r="JAH24" s="433"/>
      <c r="JAI24" s="433"/>
      <c r="JAJ24" s="433"/>
      <c r="JAK24" s="433"/>
      <c r="JAL24" s="433"/>
      <c r="JAM24" s="433"/>
      <c r="JAN24" s="433"/>
      <c r="JAO24" s="433"/>
      <c r="JAP24" s="433"/>
      <c r="JAQ24" s="433"/>
      <c r="JAR24" s="433"/>
      <c r="JAS24" s="433"/>
      <c r="JAT24" s="433"/>
      <c r="JAU24" s="433"/>
      <c r="JAV24" s="433"/>
      <c r="JAW24" s="433"/>
      <c r="JAX24" s="433"/>
      <c r="JAY24" s="433"/>
      <c r="JAZ24" s="433"/>
      <c r="JBA24" s="433"/>
      <c r="JBB24" s="433"/>
      <c r="JBC24" s="433"/>
      <c r="JBD24" s="433"/>
      <c r="JBE24" s="433"/>
      <c r="JBF24" s="433"/>
      <c r="JBG24" s="433"/>
      <c r="JBH24" s="433"/>
      <c r="JBI24" s="433"/>
      <c r="JBJ24" s="433"/>
      <c r="JBK24" s="433"/>
      <c r="JBL24" s="433"/>
      <c r="JBM24" s="433"/>
      <c r="JBN24" s="433"/>
      <c r="JBO24" s="433"/>
      <c r="JBP24" s="433"/>
      <c r="JBQ24" s="433"/>
      <c r="JBR24" s="433"/>
      <c r="JBS24" s="433"/>
      <c r="JBT24" s="433"/>
      <c r="JBU24" s="433"/>
      <c r="JBV24" s="433"/>
      <c r="JBW24" s="433"/>
      <c r="JBX24" s="433"/>
      <c r="JBY24" s="433"/>
      <c r="JBZ24" s="433"/>
      <c r="JCA24" s="433"/>
      <c r="JCB24" s="433"/>
      <c r="JCC24" s="433"/>
      <c r="JCD24" s="433"/>
      <c r="JCE24" s="433"/>
      <c r="JCF24" s="433"/>
      <c r="JCG24" s="433"/>
      <c r="JCH24" s="433"/>
      <c r="JCI24" s="433"/>
      <c r="JCJ24" s="433"/>
      <c r="JCK24" s="433"/>
      <c r="JCL24" s="433"/>
      <c r="JCM24" s="433"/>
      <c r="JCN24" s="433"/>
      <c r="JCO24" s="433"/>
      <c r="JCP24" s="433"/>
      <c r="JCQ24" s="433"/>
      <c r="JCR24" s="433"/>
      <c r="JCS24" s="433"/>
      <c r="JCT24" s="433"/>
      <c r="JCU24" s="433"/>
      <c r="JCV24" s="433"/>
      <c r="JCW24" s="433"/>
      <c r="JCX24" s="433"/>
      <c r="JCY24" s="433"/>
      <c r="JCZ24" s="433"/>
      <c r="JDA24" s="433"/>
      <c r="JDB24" s="433"/>
      <c r="JDC24" s="433"/>
      <c r="JDD24" s="433"/>
      <c r="JDE24" s="433"/>
      <c r="JDF24" s="433"/>
      <c r="JDG24" s="433"/>
      <c r="JDH24" s="433"/>
      <c r="JDI24" s="433"/>
      <c r="JDJ24" s="433"/>
      <c r="JDK24" s="433"/>
      <c r="JDL24" s="433"/>
      <c r="JDM24" s="433"/>
      <c r="JDN24" s="433"/>
      <c r="JDO24" s="433"/>
      <c r="JDP24" s="433"/>
      <c r="JDQ24" s="433"/>
      <c r="JDR24" s="433"/>
      <c r="JDS24" s="433"/>
      <c r="JDT24" s="433"/>
      <c r="JDU24" s="433"/>
      <c r="JDV24" s="433"/>
      <c r="JDW24" s="433"/>
      <c r="JDX24" s="433"/>
      <c r="JDY24" s="433"/>
      <c r="JDZ24" s="433"/>
      <c r="JEA24" s="433"/>
      <c r="JEB24" s="433"/>
      <c r="JEC24" s="433"/>
      <c r="JED24" s="433"/>
      <c r="JEE24" s="433"/>
      <c r="JEF24" s="433"/>
      <c r="JEG24" s="433"/>
      <c r="JEH24" s="433"/>
      <c r="JEI24" s="433"/>
      <c r="JEJ24" s="433"/>
      <c r="JEK24" s="433"/>
      <c r="JEL24" s="433"/>
      <c r="JEM24" s="433"/>
      <c r="JEN24" s="433"/>
      <c r="JEO24" s="433"/>
      <c r="JEP24" s="433"/>
      <c r="JEQ24" s="433"/>
      <c r="JER24" s="433"/>
      <c r="JES24" s="433"/>
      <c r="JET24" s="433"/>
      <c r="JEU24" s="433"/>
      <c r="JEV24" s="433"/>
      <c r="JEW24" s="433"/>
      <c r="JEX24" s="433"/>
      <c r="JEY24" s="433"/>
      <c r="JEZ24" s="433"/>
      <c r="JFA24" s="433"/>
      <c r="JFB24" s="433"/>
      <c r="JFC24" s="433"/>
      <c r="JFD24" s="433"/>
      <c r="JFE24" s="433"/>
      <c r="JFF24" s="433"/>
      <c r="JFG24" s="433"/>
      <c r="JFH24" s="433"/>
      <c r="JFI24" s="433"/>
      <c r="JFJ24" s="433"/>
      <c r="JFK24" s="433"/>
      <c r="JFL24" s="433"/>
      <c r="JFM24" s="433"/>
      <c r="JFN24" s="433"/>
      <c r="JFO24" s="433"/>
      <c r="JFP24" s="433"/>
      <c r="JFQ24" s="433"/>
      <c r="JFR24" s="433"/>
      <c r="JFS24" s="433"/>
      <c r="JFT24" s="433"/>
      <c r="JFU24" s="433"/>
      <c r="JFV24" s="433"/>
      <c r="JFW24" s="433"/>
      <c r="JFX24" s="433"/>
      <c r="JFY24" s="433"/>
      <c r="JFZ24" s="433"/>
      <c r="JGA24" s="433"/>
      <c r="JGB24" s="433"/>
      <c r="JGC24" s="433"/>
      <c r="JGD24" s="433"/>
      <c r="JGE24" s="433"/>
      <c r="JGF24" s="433"/>
      <c r="JGG24" s="433"/>
      <c r="JGH24" s="433"/>
      <c r="JGI24" s="433"/>
      <c r="JGJ24" s="433"/>
      <c r="JGK24" s="433"/>
      <c r="JGL24" s="433"/>
      <c r="JGM24" s="433"/>
      <c r="JGN24" s="433"/>
      <c r="JGO24" s="433"/>
      <c r="JGP24" s="433"/>
      <c r="JGQ24" s="433"/>
      <c r="JGR24" s="433"/>
      <c r="JGS24" s="433"/>
      <c r="JGT24" s="433"/>
      <c r="JGU24" s="433"/>
      <c r="JGV24" s="433"/>
      <c r="JGW24" s="433"/>
      <c r="JGX24" s="433"/>
      <c r="JGY24" s="433"/>
      <c r="JGZ24" s="433"/>
      <c r="JHA24" s="433"/>
      <c r="JHB24" s="433"/>
      <c r="JHC24" s="433"/>
      <c r="JHD24" s="433"/>
      <c r="JHE24" s="433"/>
      <c r="JHF24" s="433"/>
      <c r="JHG24" s="433"/>
      <c r="JHH24" s="433"/>
      <c r="JHI24" s="433"/>
      <c r="JHJ24" s="433"/>
      <c r="JHK24" s="433"/>
      <c r="JHL24" s="433"/>
      <c r="JHM24" s="433"/>
      <c r="JHN24" s="433"/>
      <c r="JHO24" s="433"/>
      <c r="JHP24" s="433"/>
      <c r="JHQ24" s="433"/>
      <c r="JHR24" s="433"/>
      <c r="JHS24" s="433"/>
      <c r="JHT24" s="433"/>
      <c r="JHU24" s="433"/>
      <c r="JHV24" s="433"/>
      <c r="JHW24" s="433"/>
      <c r="JHX24" s="433"/>
      <c r="JHY24" s="433"/>
      <c r="JHZ24" s="433"/>
      <c r="JIA24" s="433"/>
      <c r="JIB24" s="433"/>
      <c r="JIC24" s="433"/>
      <c r="JID24" s="433"/>
      <c r="JIE24" s="433"/>
      <c r="JIF24" s="433"/>
      <c r="JIG24" s="433"/>
      <c r="JIH24" s="433"/>
      <c r="JII24" s="433"/>
      <c r="JIJ24" s="433"/>
      <c r="JIK24" s="433"/>
      <c r="JIL24" s="433"/>
      <c r="JIM24" s="433"/>
      <c r="JIN24" s="433"/>
      <c r="JIO24" s="433"/>
      <c r="JIP24" s="433"/>
      <c r="JIQ24" s="433"/>
      <c r="JIR24" s="433"/>
      <c r="JIS24" s="433"/>
      <c r="JIT24" s="433"/>
      <c r="JIU24" s="433"/>
      <c r="JIV24" s="433"/>
      <c r="JIW24" s="433"/>
      <c r="JIX24" s="433"/>
      <c r="JIY24" s="433"/>
      <c r="JIZ24" s="433"/>
      <c r="JJA24" s="433"/>
      <c r="JJB24" s="433"/>
      <c r="JJC24" s="433"/>
      <c r="JJD24" s="433"/>
      <c r="JJE24" s="433"/>
      <c r="JJF24" s="433"/>
      <c r="JJG24" s="433"/>
      <c r="JJH24" s="433"/>
      <c r="JJI24" s="433"/>
      <c r="JJJ24" s="433"/>
      <c r="JJK24" s="433"/>
      <c r="JJL24" s="433"/>
      <c r="JJM24" s="433"/>
      <c r="JJN24" s="433"/>
      <c r="JJO24" s="433"/>
      <c r="JJP24" s="433"/>
      <c r="JJQ24" s="433"/>
      <c r="JJR24" s="433"/>
      <c r="JJS24" s="433"/>
      <c r="JJT24" s="433"/>
      <c r="JJU24" s="433"/>
      <c r="JJV24" s="433"/>
      <c r="JJW24" s="433"/>
      <c r="JJX24" s="433"/>
      <c r="JJY24" s="433"/>
      <c r="JJZ24" s="433"/>
      <c r="JKA24" s="433"/>
      <c r="JKB24" s="433"/>
      <c r="JKC24" s="433"/>
      <c r="JKD24" s="433"/>
      <c r="JKE24" s="433"/>
      <c r="JKF24" s="433"/>
      <c r="JKG24" s="433"/>
      <c r="JKH24" s="433"/>
      <c r="JKI24" s="433"/>
      <c r="JKJ24" s="433"/>
      <c r="JKK24" s="433"/>
      <c r="JKL24" s="433"/>
      <c r="JKM24" s="433"/>
      <c r="JKN24" s="433"/>
      <c r="JKO24" s="433"/>
      <c r="JKP24" s="433"/>
      <c r="JKQ24" s="433"/>
      <c r="JKR24" s="433"/>
      <c r="JKS24" s="433"/>
      <c r="JKT24" s="433"/>
      <c r="JKU24" s="433"/>
      <c r="JKV24" s="433"/>
      <c r="JKW24" s="433"/>
      <c r="JKX24" s="433"/>
      <c r="JKY24" s="433"/>
      <c r="JKZ24" s="433"/>
      <c r="JLA24" s="433"/>
      <c r="JLB24" s="433"/>
      <c r="JLC24" s="433"/>
      <c r="JLD24" s="433"/>
      <c r="JLE24" s="433"/>
      <c r="JLF24" s="433"/>
      <c r="JLG24" s="433"/>
      <c r="JLH24" s="433"/>
      <c r="JLI24" s="433"/>
      <c r="JLJ24" s="433"/>
      <c r="JLK24" s="433"/>
      <c r="JLL24" s="433"/>
      <c r="JLM24" s="433"/>
      <c r="JLN24" s="433"/>
      <c r="JLO24" s="433"/>
      <c r="JLP24" s="433"/>
      <c r="JLQ24" s="433"/>
      <c r="JLR24" s="433"/>
      <c r="JLS24" s="433"/>
      <c r="JLT24" s="433"/>
      <c r="JLU24" s="433"/>
      <c r="JLV24" s="433"/>
      <c r="JLW24" s="433"/>
      <c r="JLX24" s="433"/>
      <c r="JLY24" s="433"/>
      <c r="JLZ24" s="433"/>
      <c r="JMA24" s="433"/>
      <c r="JMB24" s="433"/>
      <c r="JMC24" s="433"/>
      <c r="JMD24" s="433"/>
      <c r="JME24" s="433"/>
      <c r="JMF24" s="433"/>
      <c r="JMG24" s="433"/>
      <c r="JMH24" s="433"/>
      <c r="JMI24" s="433"/>
      <c r="JMJ24" s="433"/>
      <c r="JMK24" s="433"/>
      <c r="JML24" s="433"/>
      <c r="JMM24" s="433"/>
      <c r="JMN24" s="433"/>
      <c r="JMO24" s="433"/>
      <c r="JMP24" s="433"/>
      <c r="JMQ24" s="433"/>
      <c r="JMR24" s="433"/>
      <c r="JMS24" s="433"/>
      <c r="JMT24" s="433"/>
      <c r="JMU24" s="433"/>
      <c r="JMV24" s="433"/>
      <c r="JMW24" s="433"/>
      <c r="JMX24" s="433"/>
      <c r="JMY24" s="433"/>
      <c r="JMZ24" s="433"/>
      <c r="JNA24" s="433"/>
      <c r="JNB24" s="433"/>
      <c r="JNC24" s="433"/>
      <c r="JND24" s="433"/>
      <c r="JNE24" s="433"/>
      <c r="JNF24" s="433"/>
      <c r="JNG24" s="433"/>
      <c r="JNH24" s="433"/>
      <c r="JNI24" s="433"/>
      <c r="JNJ24" s="433"/>
      <c r="JNK24" s="433"/>
      <c r="JNL24" s="433"/>
      <c r="JNM24" s="433"/>
      <c r="JNN24" s="433"/>
      <c r="JNO24" s="433"/>
      <c r="JNP24" s="433"/>
      <c r="JNQ24" s="433"/>
      <c r="JNR24" s="433"/>
      <c r="JNS24" s="433"/>
      <c r="JNT24" s="433"/>
      <c r="JNU24" s="433"/>
      <c r="JNV24" s="433"/>
      <c r="JNW24" s="433"/>
      <c r="JNX24" s="433"/>
      <c r="JNY24" s="433"/>
      <c r="JNZ24" s="433"/>
      <c r="JOA24" s="433"/>
      <c r="JOB24" s="433"/>
      <c r="JOC24" s="433"/>
      <c r="JOD24" s="433"/>
      <c r="JOE24" s="433"/>
      <c r="JOF24" s="433"/>
      <c r="JOG24" s="433"/>
      <c r="JOH24" s="433"/>
      <c r="JOI24" s="433"/>
      <c r="JOJ24" s="433"/>
      <c r="JOK24" s="433"/>
      <c r="JOL24" s="433"/>
      <c r="JOM24" s="433"/>
      <c r="JON24" s="433"/>
      <c r="JOO24" s="433"/>
      <c r="JOP24" s="433"/>
      <c r="JOQ24" s="433"/>
      <c r="JOR24" s="433"/>
      <c r="JOS24" s="433"/>
      <c r="JOT24" s="433"/>
      <c r="JOU24" s="433"/>
      <c r="JOV24" s="433"/>
      <c r="JOW24" s="433"/>
      <c r="JOX24" s="433"/>
      <c r="JOY24" s="433"/>
      <c r="JOZ24" s="433"/>
      <c r="JPA24" s="433"/>
      <c r="JPB24" s="433"/>
      <c r="JPC24" s="433"/>
      <c r="JPD24" s="433"/>
      <c r="JPE24" s="433"/>
      <c r="JPF24" s="433"/>
      <c r="JPG24" s="433"/>
      <c r="JPH24" s="433"/>
      <c r="JPI24" s="433"/>
      <c r="JPJ24" s="433"/>
      <c r="JPK24" s="433"/>
      <c r="JPL24" s="433"/>
      <c r="JPM24" s="433"/>
      <c r="JPN24" s="433"/>
      <c r="JPO24" s="433"/>
      <c r="JPP24" s="433"/>
      <c r="JPQ24" s="433"/>
      <c r="JPR24" s="433"/>
      <c r="JPS24" s="433"/>
      <c r="JPT24" s="433"/>
      <c r="JPU24" s="433"/>
      <c r="JPV24" s="433"/>
      <c r="JPW24" s="433"/>
      <c r="JPX24" s="433"/>
      <c r="JPY24" s="433"/>
      <c r="JPZ24" s="433"/>
      <c r="JQA24" s="433"/>
      <c r="JQB24" s="433"/>
      <c r="JQC24" s="433"/>
      <c r="JQD24" s="433"/>
      <c r="JQE24" s="433"/>
      <c r="JQF24" s="433"/>
      <c r="JQG24" s="433"/>
      <c r="JQH24" s="433"/>
      <c r="JQI24" s="433"/>
      <c r="JQJ24" s="433"/>
      <c r="JQK24" s="433"/>
      <c r="JQL24" s="433"/>
      <c r="JQM24" s="433"/>
      <c r="JQN24" s="433"/>
      <c r="JQO24" s="433"/>
      <c r="JQP24" s="433"/>
      <c r="JQQ24" s="433"/>
      <c r="JQR24" s="433"/>
      <c r="JQS24" s="433"/>
      <c r="JQT24" s="433"/>
      <c r="JQU24" s="433"/>
      <c r="JQV24" s="433"/>
      <c r="JQW24" s="433"/>
      <c r="JQX24" s="433"/>
      <c r="JQY24" s="433"/>
      <c r="JQZ24" s="433"/>
      <c r="JRA24" s="433"/>
      <c r="JRB24" s="433"/>
      <c r="JRC24" s="433"/>
      <c r="JRD24" s="433"/>
      <c r="JRE24" s="433"/>
      <c r="JRF24" s="433"/>
      <c r="JRG24" s="433"/>
      <c r="JRH24" s="433"/>
      <c r="JRI24" s="433"/>
      <c r="JRJ24" s="433"/>
      <c r="JRK24" s="433"/>
      <c r="JRL24" s="433"/>
      <c r="JRM24" s="433"/>
      <c r="JRN24" s="433"/>
      <c r="JRO24" s="433"/>
      <c r="JRP24" s="433"/>
      <c r="JRQ24" s="433"/>
      <c r="JRR24" s="433"/>
      <c r="JRS24" s="433"/>
      <c r="JRT24" s="433"/>
      <c r="JRU24" s="433"/>
      <c r="JRV24" s="433"/>
      <c r="JRW24" s="433"/>
      <c r="JRX24" s="433"/>
      <c r="JRY24" s="433"/>
      <c r="JRZ24" s="433"/>
      <c r="JSA24" s="433"/>
      <c r="JSB24" s="433"/>
      <c r="JSC24" s="433"/>
      <c r="JSD24" s="433"/>
      <c r="JSE24" s="433"/>
      <c r="JSF24" s="433"/>
      <c r="JSG24" s="433"/>
      <c r="JSH24" s="433"/>
      <c r="JSI24" s="433"/>
      <c r="JSJ24" s="433"/>
      <c r="JSK24" s="433"/>
      <c r="JSL24" s="433"/>
      <c r="JSM24" s="433"/>
      <c r="JSN24" s="433"/>
      <c r="JSO24" s="433"/>
      <c r="JSP24" s="433"/>
      <c r="JSQ24" s="433"/>
      <c r="JSR24" s="433"/>
      <c r="JSS24" s="433"/>
      <c r="JST24" s="433"/>
      <c r="JSU24" s="433"/>
      <c r="JSV24" s="433"/>
      <c r="JSW24" s="433"/>
      <c r="JSX24" s="433"/>
      <c r="JSY24" s="433"/>
      <c r="JSZ24" s="433"/>
      <c r="JTA24" s="433"/>
      <c r="JTB24" s="433"/>
      <c r="JTC24" s="433"/>
      <c r="JTD24" s="433"/>
      <c r="JTE24" s="433"/>
      <c r="JTF24" s="433"/>
      <c r="JTG24" s="433"/>
      <c r="JTH24" s="433"/>
      <c r="JTI24" s="433"/>
      <c r="JTJ24" s="433"/>
      <c r="JTK24" s="433"/>
      <c r="JTL24" s="433"/>
      <c r="JTM24" s="433"/>
      <c r="JTN24" s="433"/>
      <c r="JTO24" s="433"/>
      <c r="JTP24" s="433"/>
      <c r="JTQ24" s="433"/>
      <c r="JTR24" s="433"/>
      <c r="JTS24" s="433"/>
      <c r="JTT24" s="433"/>
      <c r="JTU24" s="433"/>
      <c r="JTV24" s="433"/>
      <c r="JTW24" s="433"/>
      <c r="JTX24" s="433"/>
      <c r="JTY24" s="433"/>
      <c r="JTZ24" s="433"/>
      <c r="JUA24" s="433"/>
      <c r="JUB24" s="433"/>
      <c r="JUC24" s="433"/>
      <c r="JUD24" s="433"/>
      <c r="JUE24" s="433"/>
      <c r="JUF24" s="433"/>
      <c r="JUG24" s="433"/>
      <c r="JUH24" s="433"/>
      <c r="JUI24" s="433"/>
      <c r="JUJ24" s="433"/>
      <c r="JUK24" s="433"/>
      <c r="JUL24" s="433"/>
      <c r="JUM24" s="433"/>
      <c r="JUN24" s="433"/>
      <c r="JUO24" s="433"/>
      <c r="JUP24" s="433"/>
      <c r="JUQ24" s="433"/>
      <c r="JUR24" s="433"/>
      <c r="JUS24" s="433"/>
      <c r="JUT24" s="433"/>
      <c r="JUU24" s="433"/>
      <c r="JUV24" s="433"/>
      <c r="JUW24" s="433"/>
      <c r="JUX24" s="433"/>
      <c r="JUY24" s="433"/>
      <c r="JUZ24" s="433"/>
      <c r="JVA24" s="433"/>
      <c r="JVB24" s="433"/>
      <c r="JVC24" s="433"/>
      <c r="JVD24" s="433"/>
      <c r="JVE24" s="433"/>
      <c r="JVF24" s="433"/>
      <c r="JVG24" s="433"/>
      <c r="JVH24" s="433"/>
      <c r="JVI24" s="433"/>
      <c r="JVJ24" s="433"/>
      <c r="JVK24" s="433"/>
      <c r="JVL24" s="433"/>
      <c r="JVM24" s="433"/>
      <c r="JVN24" s="433"/>
      <c r="JVO24" s="433"/>
      <c r="JVP24" s="433"/>
      <c r="JVQ24" s="433"/>
      <c r="JVR24" s="433"/>
      <c r="JVS24" s="433"/>
      <c r="JVT24" s="433"/>
      <c r="JVU24" s="433"/>
      <c r="JVV24" s="433"/>
      <c r="JVW24" s="433"/>
      <c r="JVX24" s="433"/>
      <c r="JVY24" s="433"/>
      <c r="JVZ24" s="433"/>
      <c r="JWA24" s="433"/>
      <c r="JWB24" s="433"/>
      <c r="JWC24" s="433"/>
      <c r="JWD24" s="433"/>
      <c r="JWE24" s="433"/>
      <c r="JWF24" s="433"/>
      <c r="JWG24" s="433"/>
      <c r="JWH24" s="433"/>
      <c r="JWI24" s="433"/>
      <c r="JWJ24" s="433"/>
      <c r="JWK24" s="433"/>
      <c r="JWL24" s="433"/>
      <c r="JWM24" s="433"/>
      <c r="JWN24" s="433"/>
      <c r="JWO24" s="433"/>
      <c r="JWP24" s="433"/>
      <c r="JWQ24" s="433"/>
      <c r="JWR24" s="433"/>
      <c r="JWS24" s="433"/>
      <c r="JWT24" s="433"/>
      <c r="JWU24" s="433"/>
      <c r="JWV24" s="433"/>
      <c r="JWW24" s="433"/>
      <c r="JWX24" s="433"/>
      <c r="JWY24" s="433"/>
      <c r="JWZ24" s="433"/>
      <c r="JXA24" s="433"/>
      <c r="JXB24" s="433"/>
      <c r="JXC24" s="433"/>
      <c r="JXD24" s="433"/>
      <c r="JXE24" s="433"/>
      <c r="JXF24" s="433"/>
      <c r="JXG24" s="433"/>
      <c r="JXH24" s="433"/>
      <c r="JXI24" s="433"/>
      <c r="JXJ24" s="433"/>
      <c r="JXK24" s="433"/>
      <c r="JXL24" s="433"/>
      <c r="JXM24" s="433"/>
      <c r="JXN24" s="433"/>
      <c r="JXO24" s="433"/>
      <c r="JXP24" s="433"/>
      <c r="JXQ24" s="433"/>
      <c r="JXR24" s="433"/>
      <c r="JXS24" s="433"/>
      <c r="JXT24" s="433"/>
      <c r="JXU24" s="433"/>
      <c r="JXV24" s="433"/>
      <c r="JXW24" s="433"/>
      <c r="JXX24" s="433"/>
      <c r="JXY24" s="433"/>
      <c r="JXZ24" s="433"/>
      <c r="JYA24" s="433"/>
      <c r="JYB24" s="433"/>
      <c r="JYC24" s="433"/>
      <c r="JYD24" s="433"/>
      <c r="JYE24" s="433"/>
      <c r="JYF24" s="433"/>
      <c r="JYG24" s="433"/>
      <c r="JYH24" s="433"/>
      <c r="JYI24" s="433"/>
      <c r="JYJ24" s="433"/>
      <c r="JYK24" s="433"/>
      <c r="JYL24" s="433"/>
      <c r="JYM24" s="433"/>
      <c r="JYN24" s="433"/>
      <c r="JYO24" s="433"/>
      <c r="JYP24" s="433"/>
      <c r="JYQ24" s="433"/>
      <c r="JYR24" s="433"/>
      <c r="JYS24" s="433"/>
      <c r="JYT24" s="433"/>
      <c r="JYU24" s="433"/>
      <c r="JYV24" s="433"/>
      <c r="JYW24" s="433"/>
      <c r="JYX24" s="433"/>
      <c r="JYY24" s="433"/>
      <c r="JYZ24" s="433"/>
      <c r="JZA24" s="433"/>
      <c r="JZB24" s="433"/>
      <c r="JZC24" s="433"/>
      <c r="JZD24" s="433"/>
      <c r="JZE24" s="433"/>
      <c r="JZF24" s="433"/>
      <c r="JZG24" s="433"/>
      <c r="JZH24" s="433"/>
      <c r="JZI24" s="433"/>
      <c r="JZJ24" s="433"/>
      <c r="JZK24" s="433"/>
      <c r="JZL24" s="433"/>
      <c r="JZM24" s="433"/>
      <c r="JZN24" s="433"/>
      <c r="JZO24" s="433"/>
      <c r="JZP24" s="433"/>
      <c r="JZQ24" s="433"/>
      <c r="JZR24" s="433"/>
      <c r="JZS24" s="433"/>
      <c r="JZT24" s="433"/>
      <c r="JZU24" s="433"/>
      <c r="JZV24" s="433"/>
      <c r="JZW24" s="433"/>
      <c r="JZX24" s="433"/>
      <c r="JZY24" s="433"/>
      <c r="JZZ24" s="433"/>
      <c r="KAA24" s="433"/>
      <c r="KAB24" s="433"/>
      <c r="KAC24" s="433"/>
      <c r="KAD24" s="433"/>
      <c r="KAE24" s="433"/>
      <c r="KAF24" s="433"/>
      <c r="KAG24" s="433"/>
      <c r="KAH24" s="433"/>
      <c r="KAI24" s="433"/>
      <c r="KAJ24" s="433"/>
      <c r="KAK24" s="433"/>
      <c r="KAL24" s="433"/>
      <c r="KAM24" s="433"/>
      <c r="KAN24" s="433"/>
      <c r="KAO24" s="433"/>
      <c r="KAP24" s="433"/>
      <c r="KAQ24" s="433"/>
      <c r="KAR24" s="433"/>
      <c r="KAS24" s="433"/>
      <c r="KAT24" s="433"/>
      <c r="KAU24" s="433"/>
      <c r="KAV24" s="433"/>
      <c r="KAW24" s="433"/>
      <c r="KAX24" s="433"/>
      <c r="KAY24" s="433"/>
      <c r="KAZ24" s="433"/>
      <c r="KBA24" s="433"/>
      <c r="KBB24" s="433"/>
      <c r="KBC24" s="433"/>
      <c r="KBD24" s="433"/>
      <c r="KBE24" s="433"/>
      <c r="KBF24" s="433"/>
      <c r="KBG24" s="433"/>
      <c r="KBH24" s="433"/>
      <c r="KBI24" s="433"/>
      <c r="KBJ24" s="433"/>
      <c r="KBK24" s="433"/>
      <c r="KBL24" s="433"/>
      <c r="KBM24" s="433"/>
      <c r="KBN24" s="433"/>
      <c r="KBO24" s="433"/>
      <c r="KBP24" s="433"/>
      <c r="KBQ24" s="433"/>
      <c r="KBR24" s="433"/>
      <c r="KBS24" s="433"/>
      <c r="KBT24" s="433"/>
      <c r="KBU24" s="433"/>
      <c r="KBV24" s="433"/>
      <c r="KBW24" s="433"/>
      <c r="KBX24" s="433"/>
      <c r="KBY24" s="433"/>
      <c r="KBZ24" s="433"/>
      <c r="KCA24" s="433"/>
      <c r="KCB24" s="433"/>
      <c r="KCC24" s="433"/>
      <c r="KCD24" s="433"/>
      <c r="KCE24" s="433"/>
      <c r="KCF24" s="433"/>
      <c r="KCG24" s="433"/>
      <c r="KCH24" s="433"/>
      <c r="KCI24" s="433"/>
      <c r="KCJ24" s="433"/>
      <c r="KCK24" s="433"/>
      <c r="KCL24" s="433"/>
      <c r="KCM24" s="433"/>
      <c r="KCN24" s="433"/>
      <c r="KCO24" s="433"/>
      <c r="KCP24" s="433"/>
      <c r="KCQ24" s="433"/>
      <c r="KCR24" s="433"/>
      <c r="KCS24" s="433"/>
      <c r="KCT24" s="433"/>
      <c r="KCU24" s="433"/>
      <c r="KCV24" s="433"/>
      <c r="KCW24" s="433"/>
      <c r="KCX24" s="433"/>
      <c r="KCY24" s="433"/>
      <c r="KCZ24" s="433"/>
      <c r="KDA24" s="433"/>
      <c r="KDB24" s="433"/>
      <c r="KDC24" s="433"/>
      <c r="KDD24" s="433"/>
      <c r="KDE24" s="433"/>
      <c r="KDF24" s="433"/>
      <c r="KDG24" s="433"/>
      <c r="KDH24" s="433"/>
      <c r="KDI24" s="433"/>
      <c r="KDJ24" s="433"/>
      <c r="KDK24" s="433"/>
      <c r="KDL24" s="433"/>
      <c r="KDM24" s="433"/>
      <c r="KDN24" s="433"/>
      <c r="KDO24" s="433"/>
      <c r="KDP24" s="433"/>
      <c r="KDQ24" s="433"/>
      <c r="KDR24" s="433"/>
      <c r="KDS24" s="433"/>
      <c r="KDT24" s="433"/>
      <c r="KDU24" s="433"/>
      <c r="KDV24" s="433"/>
      <c r="KDW24" s="433"/>
      <c r="KDX24" s="433"/>
      <c r="KDY24" s="433"/>
      <c r="KDZ24" s="433"/>
      <c r="KEA24" s="433"/>
      <c r="KEB24" s="433"/>
      <c r="KEC24" s="433"/>
      <c r="KED24" s="433"/>
      <c r="KEE24" s="433"/>
      <c r="KEF24" s="433"/>
      <c r="KEG24" s="433"/>
      <c r="KEH24" s="433"/>
      <c r="KEI24" s="433"/>
      <c r="KEJ24" s="433"/>
      <c r="KEK24" s="433"/>
      <c r="KEL24" s="433"/>
      <c r="KEM24" s="433"/>
      <c r="KEN24" s="433"/>
      <c r="KEO24" s="433"/>
      <c r="KEP24" s="433"/>
      <c r="KEQ24" s="433"/>
      <c r="KER24" s="433"/>
      <c r="KES24" s="433"/>
      <c r="KET24" s="433"/>
      <c r="KEU24" s="433"/>
      <c r="KEV24" s="433"/>
      <c r="KEW24" s="433"/>
      <c r="KEX24" s="433"/>
      <c r="KEY24" s="433"/>
      <c r="KEZ24" s="433"/>
      <c r="KFA24" s="433"/>
      <c r="KFB24" s="433"/>
      <c r="KFC24" s="433"/>
      <c r="KFD24" s="433"/>
      <c r="KFE24" s="433"/>
      <c r="KFF24" s="433"/>
      <c r="KFG24" s="433"/>
      <c r="KFH24" s="433"/>
      <c r="KFI24" s="433"/>
      <c r="KFJ24" s="433"/>
      <c r="KFK24" s="433"/>
      <c r="KFL24" s="433"/>
      <c r="KFM24" s="433"/>
      <c r="KFN24" s="433"/>
      <c r="KFO24" s="433"/>
      <c r="KFP24" s="433"/>
      <c r="KFQ24" s="433"/>
      <c r="KFR24" s="433"/>
      <c r="KFS24" s="433"/>
      <c r="KFT24" s="433"/>
      <c r="KFU24" s="433"/>
      <c r="KFV24" s="433"/>
      <c r="KFW24" s="433"/>
      <c r="KFX24" s="433"/>
      <c r="KFY24" s="433"/>
      <c r="KFZ24" s="433"/>
      <c r="KGA24" s="433"/>
      <c r="KGB24" s="433"/>
      <c r="KGC24" s="433"/>
      <c r="KGD24" s="433"/>
      <c r="KGE24" s="433"/>
      <c r="KGF24" s="433"/>
      <c r="KGG24" s="433"/>
      <c r="KGH24" s="433"/>
      <c r="KGI24" s="433"/>
      <c r="KGJ24" s="433"/>
      <c r="KGK24" s="433"/>
      <c r="KGL24" s="433"/>
      <c r="KGM24" s="433"/>
      <c r="KGN24" s="433"/>
      <c r="KGO24" s="433"/>
      <c r="KGP24" s="433"/>
      <c r="KGQ24" s="433"/>
      <c r="KGR24" s="433"/>
      <c r="KGS24" s="433"/>
      <c r="KGT24" s="433"/>
      <c r="KGU24" s="433"/>
      <c r="KGV24" s="433"/>
      <c r="KGW24" s="433"/>
      <c r="KGX24" s="433"/>
      <c r="KGY24" s="433"/>
      <c r="KGZ24" s="433"/>
      <c r="KHA24" s="433"/>
      <c r="KHB24" s="433"/>
      <c r="KHC24" s="433"/>
      <c r="KHD24" s="433"/>
      <c r="KHE24" s="433"/>
      <c r="KHF24" s="433"/>
      <c r="KHG24" s="433"/>
      <c r="KHH24" s="433"/>
      <c r="KHI24" s="433"/>
      <c r="KHJ24" s="433"/>
      <c r="KHK24" s="433"/>
      <c r="KHL24" s="433"/>
      <c r="KHM24" s="433"/>
      <c r="KHN24" s="433"/>
      <c r="KHO24" s="433"/>
      <c r="KHP24" s="433"/>
      <c r="KHQ24" s="433"/>
      <c r="KHR24" s="433"/>
      <c r="KHS24" s="433"/>
      <c r="KHT24" s="433"/>
      <c r="KHU24" s="433"/>
      <c r="KHV24" s="433"/>
      <c r="KHW24" s="433"/>
      <c r="KHX24" s="433"/>
      <c r="KHY24" s="433"/>
      <c r="KHZ24" s="433"/>
      <c r="KIA24" s="433"/>
      <c r="KIB24" s="433"/>
      <c r="KIC24" s="433"/>
      <c r="KID24" s="433"/>
      <c r="KIE24" s="433"/>
      <c r="KIF24" s="433"/>
      <c r="KIG24" s="433"/>
      <c r="KIH24" s="433"/>
      <c r="KII24" s="433"/>
      <c r="KIJ24" s="433"/>
      <c r="KIK24" s="433"/>
      <c r="KIL24" s="433"/>
      <c r="KIM24" s="433"/>
      <c r="KIN24" s="433"/>
      <c r="KIO24" s="433"/>
      <c r="KIP24" s="433"/>
      <c r="KIQ24" s="433"/>
      <c r="KIR24" s="433"/>
      <c r="KIS24" s="433"/>
      <c r="KIT24" s="433"/>
      <c r="KIU24" s="433"/>
      <c r="KIV24" s="433"/>
      <c r="KIW24" s="433"/>
      <c r="KIX24" s="433"/>
      <c r="KIY24" s="433"/>
      <c r="KIZ24" s="433"/>
      <c r="KJA24" s="433"/>
      <c r="KJB24" s="433"/>
      <c r="KJC24" s="433"/>
      <c r="KJD24" s="433"/>
      <c r="KJE24" s="433"/>
      <c r="KJF24" s="433"/>
      <c r="KJG24" s="433"/>
      <c r="KJH24" s="433"/>
      <c r="KJI24" s="433"/>
      <c r="KJJ24" s="433"/>
      <c r="KJK24" s="433"/>
      <c r="KJL24" s="433"/>
      <c r="KJM24" s="433"/>
      <c r="KJN24" s="433"/>
      <c r="KJO24" s="433"/>
      <c r="KJP24" s="433"/>
      <c r="KJQ24" s="433"/>
      <c r="KJR24" s="433"/>
      <c r="KJS24" s="433"/>
      <c r="KJT24" s="433"/>
      <c r="KJU24" s="433"/>
      <c r="KJV24" s="433"/>
      <c r="KJW24" s="433"/>
      <c r="KJX24" s="433"/>
      <c r="KJY24" s="433"/>
      <c r="KJZ24" s="433"/>
      <c r="KKA24" s="433"/>
      <c r="KKB24" s="433"/>
      <c r="KKC24" s="433"/>
      <c r="KKD24" s="433"/>
      <c r="KKE24" s="433"/>
      <c r="KKF24" s="433"/>
      <c r="KKG24" s="433"/>
      <c r="KKH24" s="433"/>
      <c r="KKI24" s="433"/>
      <c r="KKJ24" s="433"/>
      <c r="KKK24" s="433"/>
      <c r="KKL24" s="433"/>
      <c r="KKM24" s="433"/>
      <c r="KKN24" s="433"/>
      <c r="KKO24" s="433"/>
      <c r="KKP24" s="433"/>
      <c r="KKQ24" s="433"/>
      <c r="KKR24" s="433"/>
      <c r="KKS24" s="433"/>
      <c r="KKT24" s="433"/>
      <c r="KKU24" s="433"/>
      <c r="KKV24" s="433"/>
      <c r="KKW24" s="433"/>
      <c r="KKX24" s="433"/>
      <c r="KKY24" s="433"/>
      <c r="KKZ24" s="433"/>
      <c r="KLA24" s="433"/>
      <c r="KLB24" s="433"/>
      <c r="KLC24" s="433"/>
      <c r="KLD24" s="433"/>
      <c r="KLE24" s="433"/>
      <c r="KLF24" s="433"/>
      <c r="KLG24" s="433"/>
      <c r="KLH24" s="433"/>
      <c r="KLI24" s="433"/>
      <c r="KLJ24" s="433"/>
      <c r="KLK24" s="433"/>
      <c r="KLL24" s="433"/>
      <c r="KLM24" s="433"/>
      <c r="KLN24" s="433"/>
      <c r="KLO24" s="433"/>
      <c r="KLP24" s="433"/>
      <c r="KLQ24" s="433"/>
      <c r="KLR24" s="433"/>
      <c r="KLS24" s="433"/>
      <c r="KLT24" s="433"/>
      <c r="KLU24" s="433"/>
      <c r="KLV24" s="433"/>
      <c r="KLW24" s="433"/>
      <c r="KLX24" s="433"/>
      <c r="KLY24" s="433"/>
      <c r="KLZ24" s="433"/>
      <c r="KMA24" s="433"/>
      <c r="KMB24" s="433"/>
      <c r="KMC24" s="433"/>
      <c r="KMD24" s="433"/>
      <c r="KME24" s="433"/>
      <c r="KMF24" s="433"/>
      <c r="KMG24" s="433"/>
      <c r="KMH24" s="433"/>
      <c r="KMI24" s="433"/>
      <c r="KMJ24" s="433"/>
      <c r="KMK24" s="433"/>
      <c r="KML24" s="433"/>
      <c r="KMM24" s="433"/>
      <c r="KMN24" s="433"/>
      <c r="KMO24" s="433"/>
      <c r="KMP24" s="433"/>
      <c r="KMQ24" s="433"/>
      <c r="KMR24" s="433"/>
      <c r="KMS24" s="433"/>
      <c r="KMT24" s="433"/>
      <c r="KMU24" s="433"/>
      <c r="KMV24" s="433"/>
      <c r="KMW24" s="433"/>
      <c r="KMX24" s="433"/>
      <c r="KMY24" s="433"/>
      <c r="KMZ24" s="433"/>
      <c r="KNA24" s="433"/>
      <c r="KNB24" s="433"/>
      <c r="KNC24" s="433"/>
      <c r="KND24" s="433"/>
      <c r="KNE24" s="433"/>
      <c r="KNF24" s="433"/>
      <c r="KNG24" s="433"/>
      <c r="KNH24" s="433"/>
      <c r="KNI24" s="433"/>
      <c r="KNJ24" s="433"/>
      <c r="KNK24" s="433"/>
      <c r="KNL24" s="433"/>
      <c r="KNM24" s="433"/>
      <c r="KNN24" s="433"/>
      <c r="KNO24" s="433"/>
      <c r="KNP24" s="433"/>
      <c r="KNQ24" s="433"/>
      <c r="KNR24" s="433"/>
      <c r="KNS24" s="433"/>
      <c r="KNT24" s="433"/>
      <c r="KNU24" s="433"/>
      <c r="KNV24" s="433"/>
      <c r="KNW24" s="433"/>
      <c r="KNX24" s="433"/>
      <c r="KNY24" s="433"/>
      <c r="KNZ24" s="433"/>
      <c r="KOA24" s="433"/>
      <c r="KOB24" s="433"/>
      <c r="KOC24" s="433"/>
      <c r="KOD24" s="433"/>
      <c r="KOE24" s="433"/>
      <c r="KOF24" s="433"/>
      <c r="KOG24" s="433"/>
      <c r="KOH24" s="433"/>
      <c r="KOI24" s="433"/>
      <c r="KOJ24" s="433"/>
      <c r="KOK24" s="433"/>
      <c r="KOL24" s="433"/>
      <c r="KOM24" s="433"/>
      <c r="KON24" s="433"/>
      <c r="KOO24" s="433"/>
      <c r="KOP24" s="433"/>
      <c r="KOQ24" s="433"/>
      <c r="KOR24" s="433"/>
      <c r="KOS24" s="433"/>
      <c r="KOT24" s="433"/>
      <c r="KOU24" s="433"/>
      <c r="KOV24" s="433"/>
      <c r="KOW24" s="433"/>
      <c r="KOX24" s="433"/>
      <c r="KOY24" s="433"/>
      <c r="KOZ24" s="433"/>
      <c r="KPA24" s="433"/>
      <c r="KPB24" s="433"/>
      <c r="KPC24" s="433"/>
      <c r="KPD24" s="433"/>
      <c r="KPE24" s="433"/>
      <c r="KPF24" s="433"/>
      <c r="KPG24" s="433"/>
      <c r="KPH24" s="433"/>
      <c r="KPI24" s="433"/>
      <c r="KPJ24" s="433"/>
      <c r="KPK24" s="433"/>
      <c r="KPL24" s="433"/>
      <c r="KPM24" s="433"/>
      <c r="KPN24" s="433"/>
      <c r="KPO24" s="433"/>
      <c r="KPP24" s="433"/>
      <c r="KPQ24" s="433"/>
      <c r="KPR24" s="433"/>
      <c r="KPS24" s="433"/>
      <c r="KPT24" s="433"/>
      <c r="KPU24" s="433"/>
      <c r="KPV24" s="433"/>
      <c r="KPW24" s="433"/>
      <c r="KPX24" s="433"/>
      <c r="KPY24" s="433"/>
      <c r="KPZ24" s="433"/>
      <c r="KQA24" s="433"/>
      <c r="KQB24" s="433"/>
      <c r="KQC24" s="433"/>
      <c r="KQD24" s="433"/>
      <c r="KQE24" s="433"/>
      <c r="KQF24" s="433"/>
      <c r="KQG24" s="433"/>
      <c r="KQH24" s="433"/>
      <c r="KQI24" s="433"/>
      <c r="KQJ24" s="433"/>
      <c r="KQK24" s="433"/>
      <c r="KQL24" s="433"/>
      <c r="KQM24" s="433"/>
      <c r="KQN24" s="433"/>
      <c r="KQO24" s="433"/>
      <c r="KQP24" s="433"/>
      <c r="KQQ24" s="433"/>
      <c r="KQR24" s="433"/>
      <c r="KQS24" s="433"/>
      <c r="KQT24" s="433"/>
      <c r="KQU24" s="433"/>
      <c r="KQV24" s="433"/>
      <c r="KQW24" s="433"/>
      <c r="KQX24" s="433"/>
      <c r="KQY24" s="433"/>
      <c r="KQZ24" s="433"/>
      <c r="KRA24" s="433"/>
      <c r="KRB24" s="433"/>
      <c r="KRC24" s="433"/>
      <c r="KRD24" s="433"/>
      <c r="KRE24" s="433"/>
      <c r="KRF24" s="433"/>
      <c r="KRG24" s="433"/>
      <c r="KRH24" s="433"/>
      <c r="KRI24" s="433"/>
      <c r="KRJ24" s="433"/>
      <c r="KRK24" s="433"/>
      <c r="KRL24" s="433"/>
      <c r="KRM24" s="433"/>
      <c r="KRN24" s="433"/>
      <c r="KRO24" s="433"/>
      <c r="KRP24" s="433"/>
      <c r="KRQ24" s="433"/>
      <c r="KRR24" s="433"/>
      <c r="KRS24" s="433"/>
      <c r="KRT24" s="433"/>
      <c r="KRU24" s="433"/>
      <c r="KRV24" s="433"/>
      <c r="KRW24" s="433"/>
      <c r="KRX24" s="433"/>
      <c r="KRY24" s="433"/>
      <c r="KRZ24" s="433"/>
      <c r="KSA24" s="433"/>
      <c r="KSB24" s="433"/>
      <c r="KSC24" s="433"/>
      <c r="KSD24" s="433"/>
      <c r="KSE24" s="433"/>
      <c r="KSF24" s="433"/>
      <c r="KSG24" s="433"/>
      <c r="KSH24" s="433"/>
      <c r="KSI24" s="433"/>
      <c r="KSJ24" s="433"/>
      <c r="KSK24" s="433"/>
      <c r="KSL24" s="433"/>
      <c r="KSM24" s="433"/>
      <c r="KSN24" s="433"/>
      <c r="KSO24" s="433"/>
      <c r="KSP24" s="433"/>
      <c r="KSQ24" s="433"/>
      <c r="KSR24" s="433"/>
      <c r="KSS24" s="433"/>
      <c r="KST24" s="433"/>
      <c r="KSU24" s="433"/>
      <c r="KSV24" s="433"/>
      <c r="KSW24" s="433"/>
      <c r="KSX24" s="433"/>
      <c r="KSY24" s="433"/>
      <c r="KSZ24" s="433"/>
      <c r="KTA24" s="433"/>
      <c r="KTB24" s="433"/>
      <c r="KTC24" s="433"/>
      <c r="KTD24" s="433"/>
      <c r="KTE24" s="433"/>
      <c r="KTF24" s="433"/>
      <c r="KTG24" s="433"/>
      <c r="KTH24" s="433"/>
      <c r="KTI24" s="433"/>
      <c r="KTJ24" s="433"/>
      <c r="KTK24" s="433"/>
      <c r="KTL24" s="433"/>
      <c r="KTM24" s="433"/>
      <c r="KTN24" s="433"/>
      <c r="KTO24" s="433"/>
      <c r="KTP24" s="433"/>
      <c r="KTQ24" s="433"/>
      <c r="KTR24" s="433"/>
      <c r="KTS24" s="433"/>
      <c r="KTT24" s="433"/>
      <c r="KTU24" s="433"/>
      <c r="KTV24" s="433"/>
      <c r="KTW24" s="433"/>
      <c r="KTX24" s="433"/>
      <c r="KTY24" s="433"/>
      <c r="KTZ24" s="433"/>
      <c r="KUA24" s="433"/>
      <c r="KUB24" s="433"/>
      <c r="KUC24" s="433"/>
      <c r="KUD24" s="433"/>
      <c r="KUE24" s="433"/>
      <c r="KUF24" s="433"/>
      <c r="KUG24" s="433"/>
      <c r="KUH24" s="433"/>
      <c r="KUI24" s="433"/>
      <c r="KUJ24" s="433"/>
      <c r="KUK24" s="433"/>
      <c r="KUL24" s="433"/>
      <c r="KUM24" s="433"/>
      <c r="KUN24" s="433"/>
      <c r="KUO24" s="433"/>
      <c r="KUP24" s="433"/>
      <c r="KUQ24" s="433"/>
      <c r="KUR24" s="433"/>
      <c r="KUS24" s="433"/>
      <c r="KUT24" s="433"/>
      <c r="KUU24" s="433"/>
      <c r="KUV24" s="433"/>
      <c r="KUW24" s="433"/>
      <c r="KUX24" s="433"/>
      <c r="KUY24" s="433"/>
      <c r="KUZ24" s="433"/>
      <c r="KVA24" s="433"/>
      <c r="KVB24" s="433"/>
      <c r="KVC24" s="433"/>
      <c r="KVD24" s="433"/>
      <c r="KVE24" s="433"/>
      <c r="KVF24" s="433"/>
      <c r="KVG24" s="433"/>
      <c r="KVH24" s="433"/>
      <c r="KVI24" s="433"/>
      <c r="KVJ24" s="433"/>
      <c r="KVK24" s="433"/>
      <c r="KVL24" s="433"/>
      <c r="KVM24" s="433"/>
      <c r="KVN24" s="433"/>
      <c r="KVO24" s="433"/>
      <c r="KVP24" s="433"/>
      <c r="KVQ24" s="433"/>
      <c r="KVR24" s="433"/>
      <c r="KVS24" s="433"/>
      <c r="KVT24" s="433"/>
      <c r="KVU24" s="433"/>
      <c r="KVV24" s="433"/>
      <c r="KVW24" s="433"/>
      <c r="KVX24" s="433"/>
      <c r="KVY24" s="433"/>
      <c r="KVZ24" s="433"/>
      <c r="KWA24" s="433"/>
      <c r="KWB24" s="433"/>
      <c r="KWC24" s="433"/>
      <c r="KWD24" s="433"/>
      <c r="KWE24" s="433"/>
      <c r="KWF24" s="433"/>
      <c r="KWG24" s="433"/>
      <c r="KWH24" s="433"/>
      <c r="KWI24" s="433"/>
      <c r="KWJ24" s="433"/>
      <c r="KWK24" s="433"/>
      <c r="KWL24" s="433"/>
      <c r="KWM24" s="433"/>
      <c r="KWN24" s="433"/>
      <c r="KWO24" s="433"/>
      <c r="KWP24" s="433"/>
      <c r="KWQ24" s="433"/>
      <c r="KWR24" s="433"/>
      <c r="KWS24" s="433"/>
      <c r="KWT24" s="433"/>
      <c r="KWU24" s="433"/>
      <c r="KWV24" s="433"/>
      <c r="KWW24" s="433"/>
      <c r="KWX24" s="433"/>
      <c r="KWY24" s="433"/>
      <c r="KWZ24" s="433"/>
      <c r="KXA24" s="433"/>
      <c r="KXB24" s="433"/>
      <c r="KXC24" s="433"/>
      <c r="KXD24" s="433"/>
      <c r="KXE24" s="433"/>
      <c r="KXF24" s="433"/>
      <c r="KXG24" s="433"/>
      <c r="KXH24" s="433"/>
      <c r="KXI24" s="433"/>
      <c r="KXJ24" s="433"/>
      <c r="KXK24" s="433"/>
      <c r="KXL24" s="433"/>
      <c r="KXM24" s="433"/>
      <c r="KXN24" s="433"/>
      <c r="KXO24" s="433"/>
      <c r="KXP24" s="433"/>
      <c r="KXQ24" s="433"/>
      <c r="KXR24" s="433"/>
      <c r="KXS24" s="433"/>
      <c r="KXT24" s="433"/>
      <c r="KXU24" s="433"/>
      <c r="KXV24" s="433"/>
      <c r="KXW24" s="433"/>
      <c r="KXX24" s="433"/>
      <c r="KXY24" s="433"/>
      <c r="KXZ24" s="433"/>
      <c r="KYA24" s="433"/>
      <c r="KYB24" s="433"/>
      <c r="KYC24" s="433"/>
      <c r="KYD24" s="433"/>
      <c r="KYE24" s="433"/>
      <c r="KYF24" s="433"/>
      <c r="KYG24" s="433"/>
      <c r="KYH24" s="433"/>
      <c r="KYI24" s="433"/>
      <c r="KYJ24" s="433"/>
      <c r="KYK24" s="433"/>
      <c r="KYL24" s="433"/>
      <c r="KYM24" s="433"/>
      <c r="KYN24" s="433"/>
      <c r="KYO24" s="433"/>
      <c r="KYP24" s="433"/>
      <c r="KYQ24" s="433"/>
      <c r="KYR24" s="433"/>
      <c r="KYS24" s="433"/>
      <c r="KYT24" s="433"/>
      <c r="KYU24" s="433"/>
      <c r="KYV24" s="433"/>
      <c r="KYW24" s="433"/>
      <c r="KYX24" s="433"/>
      <c r="KYY24" s="433"/>
      <c r="KYZ24" s="433"/>
      <c r="KZA24" s="433"/>
      <c r="KZB24" s="433"/>
      <c r="KZC24" s="433"/>
      <c r="KZD24" s="433"/>
      <c r="KZE24" s="433"/>
      <c r="KZF24" s="433"/>
      <c r="KZG24" s="433"/>
      <c r="KZH24" s="433"/>
      <c r="KZI24" s="433"/>
      <c r="KZJ24" s="433"/>
      <c r="KZK24" s="433"/>
      <c r="KZL24" s="433"/>
      <c r="KZM24" s="433"/>
      <c r="KZN24" s="433"/>
      <c r="KZO24" s="433"/>
      <c r="KZP24" s="433"/>
      <c r="KZQ24" s="433"/>
      <c r="KZR24" s="433"/>
      <c r="KZS24" s="433"/>
      <c r="KZT24" s="433"/>
      <c r="KZU24" s="433"/>
      <c r="KZV24" s="433"/>
      <c r="KZW24" s="433"/>
      <c r="KZX24" s="433"/>
      <c r="KZY24" s="433"/>
      <c r="KZZ24" s="433"/>
      <c r="LAA24" s="433"/>
      <c r="LAB24" s="433"/>
      <c r="LAC24" s="433"/>
      <c r="LAD24" s="433"/>
      <c r="LAE24" s="433"/>
      <c r="LAF24" s="433"/>
      <c r="LAG24" s="433"/>
      <c r="LAH24" s="433"/>
      <c r="LAI24" s="433"/>
      <c r="LAJ24" s="433"/>
      <c r="LAK24" s="433"/>
      <c r="LAL24" s="433"/>
      <c r="LAM24" s="433"/>
      <c r="LAN24" s="433"/>
      <c r="LAO24" s="433"/>
      <c r="LAP24" s="433"/>
      <c r="LAQ24" s="433"/>
      <c r="LAR24" s="433"/>
      <c r="LAS24" s="433"/>
      <c r="LAT24" s="433"/>
      <c r="LAU24" s="433"/>
      <c r="LAV24" s="433"/>
      <c r="LAW24" s="433"/>
      <c r="LAX24" s="433"/>
      <c r="LAY24" s="433"/>
      <c r="LAZ24" s="433"/>
      <c r="LBA24" s="433"/>
      <c r="LBB24" s="433"/>
      <c r="LBC24" s="433"/>
      <c r="LBD24" s="433"/>
      <c r="LBE24" s="433"/>
      <c r="LBF24" s="433"/>
      <c r="LBG24" s="433"/>
      <c r="LBH24" s="433"/>
      <c r="LBI24" s="433"/>
      <c r="LBJ24" s="433"/>
      <c r="LBK24" s="433"/>
      <c r="LBL24" s="433"/>
      <c r="LBM24" s="433"/>
      <c r="LBN24" s="433"/>
      <c r="LBO24" s="433"/>
      <c r="LBP24" s="433"/>
      <c r="LBQ24" s="433"/>
      <c r="LBR24" s="433"/>
      <c r="LBS24" s="433"/>
      <c r="LBT24" s="433"/>
      <c r="LBU24" s="433"/>
      <c r="LBV24" s="433"/>
      <c r="LBW24" s="433"/>
      <c r="LBX24" s="433"/>
      <c r="LBY24" s="433"/>
      <c r="LBZ24" s="433"/>
      <c r="LCA24" s="433"/>
      <c r="LCB24" s="433"/>
      <c r="LCC24" s="433"/>
      <c r="LCD24" s="433"/>
      <c r="LCE24" s="433"/>
      <c r="LCF24" s="433"/>
      <c r="LCG24" s="433"/>
      <c r="LCH24" s="433"/>
      <c r="LCI24" s="433"/>
      <c r="LCJ24" s="433"/>
      <c r="LCK24" s="433"/>
      <c r="LCL24" s="433"/>
      <c r="LCM24" s="433"/>
      <c r="LCN24" s="433"/>
      <c r="LCO24" s="433"/>
      <c r="LCP24" s="433"/>
      <c r="LCQ24" s="433"/>
      <c r="LCR24" s="433"/>
      <c r="LCS24" s="433"/>
      <c r="LCT24" s="433"/>
      <c r="LCU24" s="433"/>
      <c r="LCV24" s="433"/>
      <c r="LCW24" s="433"/>
      <c r="LCX24" s="433"/>
      <c r="LCY24" s="433"/>
      <c r="LCZ24" s="433"/>
      <c r="LDA24" s="433"/>
      <c r="LDB24" s="433"/>
      <c r="LDC24" s="433"/>
      <c r="LDD24" s="433"/>
      <c r="LDE24" s="433"/>
      <c r="LDF24" s="433"/>
      <c r="LDG24" s="433"/>
      <c r="LDH24" s="433"/>
      <c r="LDI24" s="433"/>
      <c r="LDJ24" s="433"/>
      <c r="LDK24" s="433"/>
      <c r="LDL24" s="433"/>
      <c r="LDM24" s="433"/>
      <c r="LDN24" s="433"/>
      <c r="LDO24" s="433"/>
      <c r="LDP24" s="433"/>
      <c r="LDQ24" s="433"/>
      <c r="LDR24" s="433"/>
      <c r="LDS24" s="433"/>
      <c r="LDT24" s="433"/>
      <c r="LDU24" s="433"/>
      <c r="LDV24" s="433"/>
      <c r="LDW24" s="433"/>
      <c r="LDX24" s="433"/>
      <c r="LDY24" s="433"/>
      <c r="LDZ24" s="433"/>
      <c r="LEA24" s="433"/>
      <c r="LEB24" s="433"/>
      <c r="LEC24" s="433"/>
      <c r="LED24" s="433"/>
      <c r="LEE24" s="433"/>
      <c r="LEF24" s="433"/>
      <c r="LEG24" s="433"/>
      <c r="LEH24" s="433"/>
      <c r="LEI24" s="433"/>
      <c r="LEJ24" s="433"/>
      <c r="LEK24" s="433"/>
      <c r="LEL24" s="433"/>
      <c r="LEM24" s="433"/>
      <c r="LEN24" s="433"/>
      <c r="LEO24" s="433"/>
      <c r="LEP24" s="433"/>
      <c r="LEQ24" s="433"/>
      <c r="LER24" s="433"/>
      <c r="LES24" s="433"/>
      <c r="LET24" s="433"/>
      <c r="LEU24" s="433"/>
      <c r="LEV24" s="433"/>
      <c r="LEW24" s="433"/>
      <c r="LEX24" s="433"/>
      <c r="LEY24" s="433"/>
      <c r="LEZ24" s="433"/>
      <c r="LFA24" s="433"/>
      <c r="LFB24" s="433"/>
      <c r="LFC24" s="433"/>
      <c r="LFD24" s="433"/>
      <c r="LFE24" s="433"/>
      <c r="LFF24" s="433"/>
      <c r="LFG24" s="433"/>
      <c r="LFH24" s="433"/>
      <c r="LFI24" s="433"/>
      <c r="LFJ24" s="433"/>
      <c r="LFK24" s="433"/>
      <c r="LFL24" s="433"/>
      <c r="LFM24" s="433"/>
      <c r="LFN24" s="433"/>
      <c r="LFO24" s="433"/>
      <c r="LFP24" s="433"/>
      <c r="LFQ24" s="433"/>
      <c r="LFR24" s="433"/>
      <c r="LFS24" s="433"/>
      <c r="LFT24" s="433"/>
      <c r="LFU24" s="433"/>
      <c r="LFV24" s="433"/>
      <c r="LFW24" s="433"/>
      <c r="LFX24" s="433"/>
      <c r="LFY24" s="433"/>
      <c r="LFZ24" s="433"/>
      <c r="LGA24" s="433"/>
      <c r="LGB24" s="433"/>
      <c r="LGC24" s="433"/>
      <c r="LGD24" s="433"/>
      <c r="LGE24" s="433"/>
      <c r="LGF24" s="433"/>
      <c r="LGG24" s="433"/>
      <c r="LGH24" s="433"/>
      <c r="LGI24" s="433"/>
      <c r="LGJ24" s="433"/>
      <c r="LGK24" s="433"/>
      <c r="LGL24" s="433"/>
      <c r="LGM24" s="433"/>
      <c r="LGN24" s="433"/>
      <c r="LGO24" s="433"/>
      <c r="LGP24" s="433"/>
      <c r="LGQ24" s="433"/>
      <c r="LGR24" s="433"/>
      <c r="LGS24" s="433"/>
      <c r="LGT24" s="433"/>
      <c r="LGU24" s="433"/>
      <c r="LGV24" s="433"/>
      <c r="LGW24" s="433"/>
      <c r="LGX24" s="433"/>
      <c r="LGY24" s="433"/>
      <c r="LGZ24" s="433"/>
      <c r="LHA24" s="433"/>
      <c r="LHB24" s="433"/>
      <c r="LHC24" s="433"/>
      <c r="LHD24" s="433"/>
      <c r="LHE24" s="433"/>
      <c r="LHF24" s="433"/>
      <c r="LHG24" s="433"/>
      <c r="LHH24" s="433"/>
      <c r="LHI24" s="433"/>
      <c r="LHJ24" s="433"/>
      <c r="LHK24" s="433"/>
      <c r="LHL24" s="433"/>
      <c r="LHM24" s="433"/>
      <c r="LHN24" s="433"/>
      <c r="LHO24" s="433"/>
      <c r="LHP24" s="433"/>
      <c r="LHQ24" s="433"/>
      <c r="LHR24" s="433"/>
      <c r="LHS24" s="433"/>
      <c r="LHT24" s="433"/>
      <c r="LHU24" s="433"/>
      <c r="LHV24" s="433"/>
      <c r="LHW24" s="433"/>
      <c r="LHX24" s="433"/>
      <c r="LHY24" s="433"/>
      <c r="LHZ24" s="433"/>
      <c r="LIA24" s="433"/>
      <c r="LIB24" s="433"/>
      <c r="LIC24" s="433"/>
      <c r="LID24" s="433"/>
      <c r="LIE24" s="433"/>
      <c r="LIF24" s="433"/>
      <c r="LIG24" s="433"/>
      <c r="LIH24" s="433"/>
      <c r="LII24" s="433"/>
      <c r="LIJ24" s="433"/>
      <c r="LIK24" s="433"/>
      <c r="LIL24" s="433"/>
      <c r="LIM24" s="433"/>
      <c r="LIN24" s="433"/>
      <c r="LIO24" s="433"/>
      <c r="LIP24" s="433"/>
      <c r="LIQ24" s="433"/>
      <c r="LIR24" s="433"/>
      <c r="LIS24" s="433"/>
      <c r="LIT24" s="433"/>
      <c r="LIU24" s="433"/>
      <c r="LIV24" s="433"/>
      <c r="LIW24" s="433"/>
      <c r="LIX24" s="433"/>
      <c r="LIY24" s="433"/>
      <c r="LIZ24" s="433"/>
      <c r="LJA24" s="433"/>
      <c r="LJB24" s="433"/>
      <c r="LJC24" s="433"/>
      <c r="LJD24" s="433"/>
      <c r="LJE24" s="433"/>
      <c r="LJF24" s="433"/>
      <c r="LJG24" s="433"/>
      <c r="LJH24" s="433"/>
      <c r="LJI24" s="433"/>
      <c r="LJJ24" s="433"/>
      <c r="LJK24" s="433"/>
      <c r="LJL24" s="433"/>
      <c r="LJM24" s="433"/>
      <c r="LJN24" s="433"/>
      <c r="LJO24" s="433"/>
      <c r="LJP24" s="433"/>
      <c r="LJQ24" s="433"/>
      <c r="LJR24" s="433"/>
      <c r="LJS24" s="433"/>
      <c r="LJT24" s="433"/>
      <c r="LJU24" s="433"/>
      <c r="LJV24" s="433"/>
      <c r="LJW24" s="433"/>
      <c r="LJX24" s="433"/>
      <c r="LJY24" s="433"/>
      <c r="LJZ24" s="433"/>
      <c r="LKA24" s="433"/>
      <c r="LKB24" s="433"/>
      <c r="LKC24" s="433"/>
      <c r="LKD24" s="433"/>
      <c r="LKE24" s="433"/>
      <c r="LKF24" s="433"/>
      <c r="LKG24" s="433"/>
      <c r="LKH24" s="433"/>
      <c r="LKI24" s="433"/>
      <c r="LKJ24" s="433"/>
      <c r="LKK24" s="433"/>
      <c r="LKL24" s="433"/>
      <c r="LKM24" s="433"/>
      <c r="LKN24" s="433"/>
      <c r="LKO24" s="433"/>
      <c r="LKP24" s="433"/>
      <c r="LKQ24" s="433"/>
      <c r="LKR24" s="433"/>
      <c r="LKS24" s="433"/>
      <c r="LKT24" s="433"/>
      <c r="LKU24" s="433"/>
      <c r="LKV24" s="433"/>
      <c r="LKW24" s="433"/>
      <c r="LKX24" s="433"/>
      <c r="LKY24" s="433"/>
      <c r="LKZ24" s="433"/>
      <c r="LLA24" s="433"/>
      <c r="LLB24" s="433"/>
      <c r="LLC24" s="433"/>
      <c r="LLD24" s="433"/>
      <c r="LLE24" s="433"/>
      <c r="LLF24" s="433"/>
      <c r="LLG24" s="433"/>
      <c r="LLH24" s="433"/>
      <c r="LLI24" s="433"/>
      <c r="LLJ24" s="433"/>
      <c r="LLK24" s="433"/>
      <c r="LLL24" s="433"/>
      <c r="LLM24" s="433"/>
      <c r="LLN24" s="433"/>
      <c r="LLO24" s="433"/>
      <c r="LLP24" s="433"/>
      <c r="LLQ24" s="433"/>
      <c r="LLR24" s="433"/>
      <c r="LLS24" s="433"/>
      <c r="LLT24" s="433"/>
      <c r="LLU24" s="433"/>
      <c r="LLV24" s="433"/>
      <c r="LLW24" s="433"/>
      <c r="LLX24" s="433"/>
      <c r="LLY24" s="433"/>
      <c r="LLZ24" s="433"/>
      <c r="LMA24" s="433"/>
      <c r="LMB24" s="433"/>
      <c r="LMC24" s="433"/>
      <c r="LMD24" s="433"/>
      <c r="LME24" s="433"/>
      <c r="LMF24" s="433"/>
      <c r="LMG24" s="433"/>
      <c r="LMH24" s="433"/>
      <c r="LMI24" s="433"/>
      <c r="LMJ24" s="433"/>
      <c r="LMK24" s="433"/>
      <c r="LML24" s="433"/>
      <c r="LMM24" s="433"/>
      <c r="LMN24" s="433"/>
      <c r="LMO24" s="433"/>
      <c r="LMP24" s="433"/>
      <c r="LMQ24" s="433"/>
      <c r="LMR24" s="433"/>
      <c r="LMS24" s="433"/>
      <c r="LMT24" s="433"/>
      <c r="LMU24" s="433"/>
      <c r="LMV24" s="433"/>
      <c r="LMW24" s="433"/>
      <c r="LMX24" s="433"/>
      <c r="LMY24" s="433"/>
      <c r="LMZ24" s="433"/>
      <c r="LNA24" s="433"/>
      <c r="LNB24" s="433"/>
      <c r="LNC24" s="433"/>
      <c r="LND24" s="433"/>
      <c r="LNE24" s="433"/>
      <c r="LNF24" s="433"/>
      <c r="LNG24" s="433"/>
      <c r="LNH24" s="433"/>
      <c r="LNI24" s="433"/>
      <c r="LNJ24" s="433"/>
      <c r="LNK24" s="433"/>
      <c r="LNL24" s="433"/>
      <c r="LNM24" s="433"/>
      <c r="LNN24" s="433"/>
      <c r="LNO24" s="433"/>
      <c r="LNP24" s="433"/>
      <c r="LNQ24" s="433"/>
      <c r="LNR24" s="433"/>
      <c r="LNS24" s="433"/>
      <c r="LNT24" s="433"/>
      <c r="LNU24" s="433"/>
      <c r="LNV24" s="433"/>
      <c r="LNW24" s="433"/>
      <c r="LNX24" s="433"/>
      <c r="LNY24" s="433"/>
      <c r="LNZ24" s="433"/>
      <c r="LOA24" s="433"/>
      <c r="LOB24" s="433"/>
      <c r="LOC24" s="433"/>
      <c r="LOD24" s="433"/>
      <c r="LOE24" s="433"/>
      <c r="LOF24" s="433"/>
      <c r="LOG24" s="433"/>
      <c r="LOH24" s="433"/>
      <c r="LOI24" s="433"/>
      <c r="LOJ24" s="433"/>
      <c r="LOK24" s="433"/>
      <c r="LOL24" s="433"/>
      <c r="LOM24" s="433"/>
      <c r="LON24" s="433"/>
      <c r="LOO24" s="433"/>
      <c r="LOP24" s="433"/>
      <c r="LOQ24" s="433"/>
      <c r="LOR24" s="433"/>
      <c r="LOS24" s="433"/>
      <c r="LOT24" s="433"/>
      <c r="LOU24" s="433"/>
      <c r="LOV24" s="433"/>
      <c r="LOW24" s="433"/>
      <c r="LOX24" s="433"/>
      <c r="LOY24" s="433"/>
      <c r="LOZ24" s="433"/>
      <c r="LPA24" s="433"/>
      <c r="LPB24" s="433"/>
      <c r="LPC24" s="433"/>
      <c r="LPD24" s="433"/>
      <c r="LPE24" s="433"/>
      <c r="LPF24" s="433"/>
      <c r="LPG24" s="433"/>
      <c r="LPH24" s="433"/>
      <c r="LPI24" s="433"/>
      <c r="LPJ24" s="433"/>
      <c r="LPK24" s="433"/>
      <c r="LPL24" s="433"/>
      <c r="LPM24" s="433"/>
      <c r="LPN24" s="433"/>
      <c r="LPO24" s="433"/>
      <c r="LPP24" s="433"/>
      <c r="LPQ24" s="433"/>
      <c r="LPR24" s="433"/>
      <c r="LPS24" s="433"/>
      <c r="LPT24" s="433"/>
      <c r="LPU24" s="433"/>
      <c r="LPV24" s="433"/>
      <c r="LPW24" s="433"/>
      <c r="LPX24" s="433"/>
      <c r="LPY24" s="433"/>
      <c r="LPZ24" s="433"/>
      <c r="LQA24" s="433"/>
      <c r="LQB24" s="433"/>
      <c r="LQC24" s="433"/>
      <c r="LQD24" s="433"/>
      <c r="LQE24" s="433"/>
      <c r="LQF24" s="433"/>
      <c r="LQG24" s="433"/>
      <c r="LQH24" s="433"/>
      <c r="LQI24" s="433"/>
      <c r="LQJ24" s="433"/>
      <c r="LQK24" s="433"/>
      <c r="LQL24" s="433"/>
      <c r="LQM24" s="433"/>
      <c r="LQN24" s="433"/>
      <c r="LQO24" s="433"/>
      <c r="LQP24" s="433"/>
      <c r="LQQ24" s="433"/>
      <c r="LQR24" s="433"/>
      <c r="LQS24" s="433"/>
      <c r="LQT24" s="433"/>
      <c r="LQU24" s="433"/>
      <c r="LQV24" s="433"/>
      <c r="LQW24" s="433"/>
      <c r="LQX24" s="433"/>
      <c r="LQY24" s="433"/>
      <c r="LQZ24" s="433"/>
      <c r="LRA24" s="433"/>
      <c r="LRB24" s="433"/>
      <c r="LRC24" s="433"/>
      <c r="LRD24" s="433"/>
      <c r="LRE24" s="433"/>
      <c r="LRF24" s="433"/>
      <c r="LRG24" s="433"/>
      <c r="LRH24" s="433"/>
      <c r="LRI24" s="433"/>
      <c r="LRJ24" s="433"/>
      <c r="LRK24" s="433"/>
      <c r="LRL24" s="433"/>
      <c r="LRM24" s="433"/>
      <c r="LRN24" s="433"/>
      <c r="LRO24" s="433"/>
      <c r="LRP24" s="433"/>
      <c r="LRQ24" s="433"/>
      <c r="LRR24" s="433"/>
      <c r="LRS24" s="433"/>
      <c r="LRT24" s="433"/>
      <c r="LRU24" s="433"/>
      <c r="LRV24" s="433"/>
      <c r="LRW24" s="433"/>
      <c r="LRX24" s="433"/>
      <c r="LRY24" s="433"/>
      <c r="LRZ24" s="433"/>
      <c r="LSA24" s="433"/>
      <c r="LSB24" s="433"/>
      <c r="LSC24" s="433"/>
      <c r="LSD24" s="433"/>
      <c r="LSE24" s="433"/>
      <c r="LSF24" s="433"/>
      <c r="LSG24" s="433"/>
      <c r="LSH24" s="433"/>
      <c r="LSI24" s="433"/>
      <c r="LSJ24" s="433"/>
      <c r="LSK24" s="433"/>
      <c r="LSL24" s="433"/>
      <c r="LSM24" s="433"/>
      <c r="LSN24" s="433"/>
      <c r="LSO24" s="433"/>
      <c r="LSP24" s="433"/>
      <c r="LSQ24" s="433"/>
      <c r="LSR24" s="433"/>
      <c r="LSS24" s="433"/>
      <c r="LST24" s="433"/>
      <c r="LSU24" s="433"/>
      <c r="LSV24" s="433"/>
      <c r="LSW24" s="433"/>
      <c r="LSX24" s="433"/>
      <c r="LSY24" s="433"/>
      <c r="LSZ24" s="433"/>
      <c r="LTA24" s="433"/>
      <c r="LTB24" s="433"/>
      <c r="LTC24" s="433"/>
      <c r="LTD24" s="433"/>
      <c r="LTE24" s="433"/>
      <c r="LTF24" s="433"/>
      <c r="LTG24" s="433"/>
      <c r="LTH24" s="433"/>
      <c r="LTI24" s="433"/>
      <c r="LTJ24" s="433"/>
      <c r="LTK24" s="433"/>
      <c r="LTL24" s="433"/>
      <c r="LTM24" s="433"/>
      <c r="LTN24" s="433"/>
      <c r="LTO24" s="433"/>
      <c r="LTP24" s="433"/>
      <c r="LTQ24" s="433"/>
      <c r="LTR24" s="433"/>
      <c r="LTS24" s="433"/>
      <c r="LTT24" s="433"/>
      <c r="LTU24" s="433"/>
      <c r="LTV24" s="433"/>
      <c r="LTW24" s="433"/>
      <c r="LTX24" s="433"/>
      <c r="LTY24" s="433"/>
      <c r="LTZ24" s="433"/>
      <c r="LUA24" s="433"/>
      <c r="LUB24" s="433"/>
      <c r="LUC24" s="433"/>
      <c r="LUD24" s="433"/>
      <c r="LUE24" s="433"/>
      <c r="LUF24" s="433"/>
      <c r="LUG24" s="433"/>
      <c r="LUH24" s="433"/>
      <c r="LUI24" s="433"/>
      <c r="LUJ24" s="433"/>
      <c r="LUK24" s="433"/>
      <c r="LUL24" s="433"/>
      <c r="LUM24" s="433"/>
      <c r="LUN24" s="433"/>
      <c r="LUO24" s="433"/>
      <c r="LUP24" s="433"/>
      <c r="LUQ24" s="433"/>
      <c r="LUR24" s="433"/>
      <c r="LUS24" s="433"/>
      <c r="LUT24" s="433"/>
      <c r="LUU24" s="433"/>
      <c r="LUV24" s="433"/>
      <c r="LUW24" s="433"/>
      <c r="LUX24" s="433"/>
      <c r="LUY24" s="433"/>
      <c r="LUZ24" s="433"/>
      <c r="LVA24" s="433"/>
      <c r="LVB24" s="433"/>
      <c r="LVC24" s="433"/>
      <c r="LVD24" s="433"/>
      <c r="LVE24" s="433"/>
      <c r="LVF24" s="433"/>
      <c r="LVG24" s="433"/>
      <c r="LVH24" s="433"/>
      <c r="LVI24" s="433"/>
      <c r="LVJ24" s="433"/>
      <c r="LVK24" s="433"/>
      <c r="LVL24" s="433"/>
      <c r="LVM24" s="433"/>
      <c r="LVN24" s="433"/>
      <c r="LVO24" s="433"/>
      <c r="LVP24" s="433"/>
      <c r="LVQ24" s="433"/>
      <c r="LVR24" s="433"/>
      <c r="LVS24" s="433"/>
      <c r="LVT24" s="433"/>
      <c r="LVU24" s="433"/>
      <c r="LVV24" s="433"/>
      <c r="LVW24" s="433"/>
      <c r="LVX24" s="433"/>
      <c r="LVY24" s="433"/>
      <c r="LVZ24" s="433"/>
      <c r="LWA24" s="433"/>
      <c r="LWB24" s="433"/>
      <c r="LWC24" s="433"/>
      <c r="LWD24" s="433"/>
      <c r="LWE24" s="433"/>
      <c r="LWF24" s="433"/>
      <c r="LWG24" s="433"/>
      <c r="LWH24" s="433"/>
      <c r="LWI24" s="433"/>
      <c r="LWJ24" s="433"/>
      <c r="LWK24" s="433"/>
      <c r="LWL24" s="433"/>
      <c r="LWM24" s="433"/>
      <c r="LWN24" s="433"/>
      <c r="LWO24" s="433"/>
      <c r="LWP24" s="433"/>
      <c r="LWQ24" s="433"/>
      <c r="LWR24" s="433"/>
      <c r="LWS24" s="433"/>
      <c r="LWT24" s="433"/>
      <c r="LWU24" s="433"/>
      <c r="LWV24" s="433"/>
      <c r="LWW24" s="433"/>
      <c r="LWX24" s="433"/>
      <c r="LWY24" s="433"/>
      <c r="LWZ24" s="433"/>
      <c r="LXA24" s="433"/>
      <c r="LXB24" s="433"/>
      <c r="LXC24" s="433"/>
      <c r="LXD24" s="433"/>
      <c r="LXE24" s="433"/>
      <c r="LXF24" s="433"/>
      <c r="LXG24" s="433"/>
      <c r="LXH24" s="433"/>
      <c r="LXI24" s="433"/>
      <c r="LXJ24" s="433"/>
      <c r="LXK24" s="433"/>
      <c r="LXL24" s="433"/>
      <c r="LXM24" s="433"/>
      <c r="LXN24" s="433"/>
      <c r="LXO24" s="433"/>
      <c r="LXP24" s="433"/>
      <c r="LXQ24" s="433"/>
      <c r="LXR24" s="433"/>
      <c r="LXS24" s="433"/>
      <c r="LXT24" s="433"/>
      <c r="LXU24" s="433"/>
      <c r="LXV24" s="433"/>
      <c r="LXW24" s="433"/>
      <c r="LXX24" s="433"/>
      <c r="LXY24" s="433"/>
      <c r="LXZ24" s="433"/>
      <c r="LYA24" s="433"/>
      <c r="LYB24" s="433"/>
      <c r="LYC24" s="433"/>
      <c r="LYD24" s="433"/>
      <c r="LYE24" s="433"/>
      <c r="LYF24" s="433"/>
      <c r="LYG24" s="433"/>
      <c r="LYH24" s="433"/>
      <c r="LYI24" s="433"/>
      <c r="LYJ24" s="433"/>
      <c r="LYK24" s="433"/>
      <c r="LYL24" s="433"/>
      <c r="LYM24" s="433"/>
      <c r="LYN24" s="433"/>
      <c r="LYO24" s="433"/>
      <c r="LYP24" s="433"/>
      <c r="LYQ24" s="433"/>
      <c r="LYR24" s="433"/>
      <c r="LYS24" s="433"/>
      <c r="LYT24" s="433"/>
      <c r="LYU24" s="433"/>
      <c r="LYV24" s="433"/>
      <c r="LYW24" s="433"/>
      <c r="LYX24" s="433"/>
      <c r="LYY24" s="433"/>
      <c r="LYZ24" s="433"/>
      <c r="LZA24" s="433"/>
      <c r="LZB24" s="433"/>
      <c r="LZC24" s="433"/>
      <c r="LZD24" s="433"/>
      <c r="LZE24" s="433"/>
      <c r="LZF24" s="433"/>
      <c r="LZG24" s="433"/>
      <c r="LZH24" s="433"/>
      <c r="LZI24" s="433"/>
      <c r="LZJ24" s="433"/>
      <c r="LZK24" s="433"/>
      <c r="LZL24" s="433"/>
      <c r="LZM24" s="433"/>
      <c r="LZN24" s="433"/>
      <c r="LZO24" s="433"/>
      <c r="LZP24" s="433"/>
      <c r="LZQ24" s="433"/>
      <c r="LZR24" s="433"/>
      <c r="LZS24" s="433"/>
      <c r="LZT24" s="433"/>
      <c r="LZU24" s="433"/>
      <c r="LZV24" s="433"/>
      <c r="LZW24" s="433"/>
      <c r="LZX24" s="433"/>
      <c r="LZY24" s="433"/>
      <c r="LZZ24" s="433"/>
      <c r="MAA24" s="433"/>
      <c r="MAB24" s="433"/>
      <c r="MAC24" s="433"/>
      <c r="MAD24" s="433"/>
      <c r="MAE24" s="433"/>
      <c r="MAF24" s="433"/>
      <c r="MAG24" s="433"/>
      <c r="MAH24" s="433"/>
      <c r="MAI24" s="433"/>
      <c r="MAJ24" s="433"/>
      <c r="MAK24" s="433"/>
      <c r="MAL24" s="433"/>
      <c r="MAM24" s="433"/>
      <c r="MAN24" s="433"/>
      <c r="MAO24" s="433"/>
      <c r="MAP24" s="433"/>
      <c r="MAQ24" s="433"/>
      <c r="MAR24" s="433"/>
      <c r="MAS24" s="433"/>
      <c r="MAT24" s="433"/>
      <c r="MAU24" s="433"/>
      <c r="MAV24" s="433"/>
      <c r="MAW24" s="433"/>
      <c r="MAX24" s="433"/>
      <c r="MAY24" s="433"/>
      <c r="MAZ24" s="433"/>
      <c r="MBA24" s="433"/>
      <c r="MBB24" s="433"/>
      <c r="MBC24" s="433"/>
      <c r="MBD24" s="433"/>
      <c r="MBE24" s="433"/>
      <c r="MBF24" s="433"/>
      <c r="MBG24" s="433"/>
      <c r="MBH24" s="433"/>
      <c r="MBI24" s="433"/>
      <c r="MBJ24" s="433"/>
      <c r="MBK24" s="433"/>
      <c r="MBL24" s="433"/>
      <c r="MBM24" s="433"/>
      <c r="MBN24" s="433"/>
      <c r="MBO24" s="433"/>
      <c r="MBP24" s="433"/>
      <c r="MBQ24" s="433"/>
      <c r="MBR24" s="433"/>
      <c r="MBS24" s="433"/>
      <c r="MBT24" s="433"/>
      <c r="MBU24" s="433"/>
      <c r="MBV24" s="433"/>
      <c r="MBW24" s="433"/>
      <c r="MBX24" s="433"/>
      <c r="MBY24" s="433"/>
      <c r="MBZ24" s="433"/>
      <c r="MCA24" s="433"/>
      <c r="MCB24" s="433"/>
      <c r="MCC24" s="433"/>
      <c r="MCD24" s="433"/>
      <c r="MCE24" s="433"/>
      <c r="MCF24" s="433"/>
      <c r="MCG24" s="433"/>
      <c r="MCH24" s="433"/>
      <c r="MCI24" s="433"/>
      <c r="MCJ24" s="433"/>
      <c r="MCK24" s="433"/>
      <c r="MCL24" s="433"/>
      <c r="MCM24" s="433"/>
      <c r="MCN24" s="433"/>
      <c r="MCO24" s="433"/>
      <c r="MCP24" s="433"/>
      <c r="MCQ24" s="433"/>
      <c r="MCR24" s="433"/>
      <c r="MCS24" s="433"/>
      <c r="MCT24" s="433"/>
      <c r="MCU24" s="433"/>
      <c r="MCV24" s="433"/>
      <c r="MCW24" s="433"/>
      <c r="MCX24" s="433"/>
      <c r="MCY24" s="433"/>
      <c r="MCZ24" s="433"/>
      <c r="MDA24" s="433"/>
      <c r="MDB24" s="433"/>
      <c r="MDC24" s="433"/>
      <c r="MDD24" s="433"/>
      <c r="MDE24" s="433"/>
      <c r="MDF24" s="433"/>
      <c r="MDG24" s="433"/>
      <c r="MDH24" s="433"/>
      <c r="MDI24" s="433"/>
      <c r="MDJ24" s="433"/>
      <c r="MDK24" s="433"/>
      <c r="MDL24" s="433"/>
      <c r="MDM24" s="433"/>
      <c r="MDN24" s="433"/>
      <c r="MDO24" s="433"/>
      <c r="MDP24" s="433"/>
      <c r="MDQ24" s="433"/>
      <c r="MDR24" s="433"/>
      <c r="MDS24" s="433"/>
      <c r="MDT24" s="433"/>
      <c r="MDU24" s="433"/>
      <c r="MDV24" s="433"/>
      <c r="MDW24" s="433"/>
      <c r="MDX24" s="433"/>
      <c r="MDY24" s="433"/>
      <c r="MDZ24" s="433"/>
      <c r="MEA24" s="433"/>
      <c r="MEB24" s="433"/>
      <c r="MEC24" s="433"/>
      <c r="MED24" s="433"/>
      <c r="MEE24" s="433"/>
      <c r="MEF24" s="433"/>
      <c r="MEG24" s="433"/>
      <c r="MEH24" s="433"/>
      <c r="MEI24" s="433"/>
      <c r="MEJ24" s="433"/>
      <c r="MEK24" s="433"/>
      <c r="MEL24" s="433"/>
      <c r="MEM24" s="433"/>
      <c r="MEN24" s="433"/>
      <c r="MEO24" s="433"/>
      <c r="MEP24" s="433"/>
      <c r="MEQ24" s="433"/>
      <c r="MER24" s="433"/>
      <c r="MES24" s="433"/>
      <c r="MET24" s="433"/>
      <c r="MEU24" s="433"/>
      <c r="MEV24" s="433"/>
      <c r="MEW24" s="433"/>
      <c r="MEX24" s="433"/>
      <c r="MEY24" s="433"/>
      <c r="MEZ24" s="433"/>
      <c r="MFA24" s="433"/>
      <c r="MFB24" s="433"/>
      <c r="MFC24" s="433"/>
      <c r="MFD24" s="433"/>
      <c r="MFE24" s="433"/>
      <c r="MFF24" s="433"/>
      <c r="MFG24" s="433"/>
      <c r="MFH24" s="433"/>
      <c r="MFI24" s="433"/>
      <c r="MFJ24" s="433"/>
      <c r="MFK24" s="433"/>
      <c r="MFL24" s="433"/>
      <c r="MFM24" s="433"/>
      <c r="MFN24" s="433"/>
      <c r="MFO24" s="433"/>
      <c r="MFP24" s="433"/>
      <c r="MFQ24" s="433"/>
      <c r="MFR24" s="433"/>
      <c r="MFS24" s="433"/>
      <c r="MFT24" s="433"/>
      <c r="MFU24" s="433"/>
      <c r="MFV24" s="433"/>
      <c r="MFW24" s="433"/>
      <c r="MFX24" s="433"/>
      <c r="MFY24" s="433"/>
      <c r="MFZ24" s="433"/>
      <c r="MGA24" s="433"/>
      <c r="MGB24" s="433"/>
      <c r="MGC24" s="433"/>
      <c r="MGD24" s="433"/>
      <c r="MGE24" s="433"/>
      <c r="MGF24" s="433"/>
      <c r="MGG24" s="433"/>
      <c r="MGH24" s="433"/>
      <c r="MGI24" s="433"/>
      <c r="MGJ24" s="433"/>
      <c r="MGK24" s="433"/>
      <c r="MGL24" s="433"/>
      <c r="MGM24" s="433"/>
      <c r="MGN24" s="433"/>
      <c r="MGO24" s="433"/>
      <c r="MGP24" s="433"/>
      <c r="MGQ24" s="433"/>
      <c r="MGR24" s="433"/>
      <c r="MGS24" s="433"/>
      <c r="MGT24" s="433"/>
      <c r="MGU24" s="433"/>
      <c r="MGV24" s="433"/>
      <c r="MGW24" s="433"/>
      <c r="MGX24" s="433"/>
      <c r="MGY24" s="433"/>
      <c r="MGZ24" s="433"/>
      <c r="MHA24" s="433"/>
      <c r="MHB24" s="433"/>
      <c r="MHC24" s="433"/>
      <c r="MHD24" s="433"/>
      <c r="MHE24" s="433"/>
      <c r="MHF24" s="433"/>
      <c r="MHG24" s="433"/>
      <c r="MHH24" s="433"/>
      <c r="MHI24" s="433"/>
      <c r="MHJ24" s="433"/>
      <c r="MHK24" s="433"/>
      <c r="MHL24" s="433"/>
      <c r="MHM24" s="433"/>
      <c r="MHN24" s="433"/>
      <c r="MHO24" s="433"/>
      <c r="MHP24" s="433"/>
      <c r="MHQ24" s="433"/>
      <c r="MHR24" s="433"/>
      <c r="MHS24" s="433"/>
      <c r="MHT24" s="433"/>
      <c r="MHU24" s="433"/>
      <c r="MHV24" s="433"/>
      <c r="MHW24" s="433"/>
      <c r="MHX24" s="433"/>
      <c r="MHY24" s="433"/>
      <c r="MHZ24" s="433"/>
      <c r="MIA24" s="433"/>
      <c r="MIB24" s="433"/>
      <c r="MIC24" s="433"/>
      <c r="MID24" s="433"/>
      <c r="MIE24" s="433"/>
      <c r="MIF24" s="433"/>
      <c r="MIG24" s="433"/>
      <c r="MIH24" s="433"/>
      <c r="MII24" s="433"/>
      <c r="MIJ24" s="433"/>
      <c r="MIK24" s="433"/>
      <c r="MIL24" s="433"/>
      <c r="MIM24" s="433"/>
      <c r="MIN24" s="433"/>
      <c r="MIO24" s="433"/>
      <c r="MIP24" s="433"/>
      <c r="MIQ24" s="433"/>
      <c r="MIR24" s="433"/>
      <c r="MIS24" s="433"/>
      <c r="MIT24" s="433"/>
      <c r="MIU24" s="433"/>
      <c r="MIV24" s="433"/>
      <c r="MIW24" s="433"/>
      <c r="MIX24" s="433"/>
      <c r="MIY24" s="433"/>
      <c r="MIZ24" s="433"/>
      <c r="MJA24" s="433"/>
      <c r="MJB24" s="433"/>
      <c r="MJC24" s="433"/>
      <c r="MJD24" s="433"/>
      <c r="MJE24" s="433"/>
      <c r="MJF24" s="433"/>
      <c r="MJG24" s="433"/>
      <c r="MJH24" s="433"/>
      <c r="MJI24" s="433"/>
      <c r="MJJ24" s="433"/>
      <c r="MJK24" s="433"/>
      <c r="MJL24" s="433"/>
      <c r="MJM24" s="433"/>
      <c r="MJN24" s="433"/>
      <c r="MJO24" s="433"/>
      <c r="MJP24" s="433"/>
      <c r="MJQ24" s="433"/>
      <c r="MJR24" s="433"/>
      <c r="MJS24" s="433"/>
      <c r="MJT24" s="433"/>
      <c r="MJU24" s="433"/>
      <c r="MJV24" s="433"/>
      <c r="MJW24" s="433"/>
      <c r="MJX24" s="433"/>
      <c r="MJY24" s="433"/>
      <c r="MJZ24" s="433"/>
      <c r="MKA24" s="433"/>
      <c r="MKB24" s="433"/>
      <c r="MKC24" s="433"/>
      <c r="MKD24" s="433"/>
      <c r="MKE24" s="433"/>
      <c r="MKF24" s="433"/>
      <c r="MKG24" s="433"/>
      <c r="MKH24" s="433"/>
      <c r="MKI24" s="433"/>
      <c r="MKJ24" s="433"/>
      <c r="MKK24" s="433"/>
      <c r="MKL24" s="433"/>
      <c r="MKM24" s="433"/>
      <c r="MKN24" s="433"/>
      <c r="MKO24" s="433"/>
      <c r="MKP24" s="433"/>
      <c r="MKQ24" s="433"/>
      <c r="MKR24" s="433"/>
      <c r="MKS24" s="433"/>
      <c r="MKT24" s="433"/>
      <c r="MKU24" s="433"/>
      <c r="MKV24" s="433"/>
      <c r="MKW24" s="433"/>
      <c r="MKX24" s="433"/>
      <c r="MKY24" s="433"/>
      <c r="MKZ24" s="433"/>
      <c r="MLA24" s="433"/>
      <c r="MLB24" s="433"/>
      <c r="MLC24" s="433"/>
      <c r="MLD24" s="433"/>
      <c r="MLE24" s="433"/>
      <c r="MLF24" s="433"/>
      <c r="MLG24" s="433"/>
      <c r="MLH24" s="433"/>
      <c r="MLI24" s="433"/>
      <c r="MLJ24" s="433"/>
      <c r="MLK24" s="433"/>
      <c r="MLL24" s="433"/>
      <c r="MLM24" s="433"/>
      <c r="MLN24" s="433"/>
      <c r="MLO24" s="433"/>
      <c r="MLP24" s="433"/>
      <c r="MLQ24" s="433"/>
      <c r="MLR24" s="433"/>
      <c r="MLS24" s="433"/>
      <c r="MLT24" s="433"/>
      <c r="MLU24" s="433"/>
      <c r="MLV24" s="433"/>
      <c r="MLW24" s="433"/>
      <c r="MLX24" s="433"/>
      <c r="MLY24" s="433"/>
      <c r="MLZ24" s="433"/>
      <c r="MMA24" s="433"/>
      <c r="MMB24" s="433"/>
      <c r="MMC24" s="433"/>
      <c r="MMD24" s="433"/>
      <c r="MME24" s="433"/>
      <c r="MMF24" s="433"/>
      <c r="MMG24" s="433"/>
      <c r="MMH24" s="433"/>
      <c r="MMI24" s="433"/>
      <c r="MMJ24" s="433"/>
      <c r="MMK24" s="433"/>
      <c r="MML24" s="433"/>
      <c r="MMM24" s="433"/>
      <c r="MMN24" s="433"/>
      <c r="MMO24" s="433"/>
      <c r="MMP24" s="433"/>
      <c r="MMQ24" s="433"/>
      <c r="MMR24" s="433"/>
      <c r="MMS24" s="433"/>
      <c r="MMT24" s="433"/>
      <c r="MMU24" s="433"/>
      <c r="MMV24" s="433"/>
      <c r="MMW24" s="433"/>
      <c r="MMX24" s="433"/>
      <c r="MMY24" s="433"/>
      <c r="MMZ24" s="433"/>
      <c r="MNA24" s="433"/>
      <c r="MNB24" s="433"/>
      <c r="MNC24" s="433"/>
      <c r="MND24" s="433"/>
      <c r="MNE24" s="433"/>
      <c r="MNF24" s="433"/>
      <c r="MNG24" s="433"/>
      <c r="MNH24" s="433"/>
      <c r="MNI24" s="433"/>
      <c r="MNJ24" s="433"/>
      <c r="MNK24" s="433"/>
      <c r="MNL24" s="433"/>
      <c r="MNM24" s="433"/>
      <c r="MNN24" s="433"/>
      <c r="MNO24" s="433"/>
      <c r="MNP24" s="433"/>
      <c r="MNQ24" s="433"/>
      <c r="MNR24" s="433"/>
      <c r="MNS24" s="433"/>
      <c r="MNT24" s="433"/>
      <c r="MNU24" s="433"/>
      <c r="MNV24" s="433"/>
      <c r="MNW24" s="433"/>
      <c r="MNX24" s="433"/>
      <c r="MNY24" s="433"/>
      <c r="MNZ24" s="433"/>
      <c r="MOA24" s="433"/>
      <c r="MOB24" s="433"/>
      <c r="MOC24" s="433"/>
      <c r="MOD24" s="433"/>
      <c r="MOE24" s="433"/>
      <c r="MOF24" s="433"/>
      <c r="MOG24" s="433"/>
      <c r="MOH24" s="433"/>
      <c r="MOI24" s="433"/>
      <c r="MOJ24" s="433"/>
      <c r="MOK24" s="433"/>
      <c r="MOL24" s="433"/>
      <c r="MOM24" s="433"/>
      <c r="MON24" s="433"/>
      <c r="MOO24" s="433"/>
      <c r="MOP24" s="433"/>
      <c r="MOQ24" s="433"/>
      <c r="MOR24" s="433"/>
      <c r="MOS24" s="433"/>
      <c r="MOT24" s="433"/>
      <c r="MOU24" s="433"/>
      <c r="MOV24" s="433"/>
      <c r="MOW24" s="433"/>
      <c r="MOX24" s="433"/>
      <c r="MOY24" s="433"/>
      <c r="MOZ24" s="433"/>
      <c r="MPA24" s="433"/>
      <c r="MPB24" s="433"/>
      <c r="MPC24" s="433"/>
      <c r="MPD24" s="433"/>
      <c r="MPE24" s="433"/>
      <c r="MPF24" s="433"/>
      <c r="MPG24" s="433"/>
      <c r="MPH24" s="433"/>
      <c r="MPI24" s="433"/>
      <c r="MPJ24" s="433"/>
      <c r="MPK24" s="433"/>
      <c r="MPL24" s="433"/>
      <c r="MPM24" s="433"/>
      <c r="MPN24" s="433"/>
      <c r="MPO24" s="433"/>
      <c r="MPP24" s="433"/>
      <c r="MPQ24" s="433"/>
      <c r="MPR24" s="433"/>
      <c r="MPS24" s="433"/>
      <c r="MPT24" s="433"/>
      <c r="MPU24" s="433"/>
      <c r="MPV24" s="433"/>
      <c r="MPW24" s="433"/>
      <c r="MPX24" s="433"/>
      <c r="MPY24" s="433"/>
      <c r="MPZ24" s="433"/>
      <c r="MQA24" s="433"/>
      <c r="MQB24" s="433"/>
      <c r="MQC24" s="433"/>
      <c r="MQD24" s="433"/>
      <c r="MQE24" s="433"/>
      <c r="MQF24" s="433"/>
      <c r="MQG24" s="433"/>
      <c r="MQH24" s="433"/>
      <c r="MQI24" s="433"/>
      <c r="MQJ24" s="433"/>
      <c r="MQK24" s="433"/>
      <c r="MQL24" s="433"/>
      <c r="MQM24" s="433"/>
      <c r="MQN24" s="433"/>
      <c r="MQO24" s="433"/>
      <c r="MQP24" s="433"/>
      <c r="MQQ24" s="433"/>
      <c r="MQR24" s="433"/>
      <c r="MQS24" s="433"/>
      <c r="MQT24" s="433"/>
      <c r="MQU24" s="433"/>
      <c r="MQV24" s="433"/>
      <c r="MQW24" s="433"/>
      <c r="MQX24" s="433"/>
      <c r="MQY24" s="433"/>
      <c r="MQZ24" s="433"/>
      <c r="MRA24" s="433"/>
      <c r="MRB24" s="433"/>
      <c r="MRC24" s="433"/>
      <c r="MRD24" s="433"/>
      <c r="MRE24" s="433"/>
      <c r="MRF24" s="433"/>
      <c r="MRG24" s="433"/>
      <c r="MRH24" s="433"/>
      <c r="MRI24" s="433"/>
      <c r="MRJ24" s="433"/>
      <c r="MRK24" s="433"/>
      <c r="MRL24" s="433"/>
      <c r="MRM24" s="433"/>
      <c r="MRN24" s="433"/>
      <c r="MRO24" s="433"/>
      <c r="MRP24" s="433"/>
      <c r="MRQ24" s="433"/>
      <c r="MRR24" s="433"/>
      <c r="MRS24" s="433"/>
      <c r="MRT24" s="433"/>
      <c r="MRU24" s="433"/>
      <c r="MRV24" s="433"/>
      <c r="MRW24" s="433"/>
      <c r="MRX24" s="433"/>
      <c r="MRY24" s="433"/>
      <c r="MRZ24" s="433"/>
      <c r="MSA24" s="433"/>
      <c r="MSB24" s="433"/>
      <c r="MSC24" s="433"/>
      <c r="MSD24" s="433"/>
      <c r="MSE24" s="433"/>
      <c r="MSF24" s="433"/>
      <c r="MSG24" s="433"/>
      <c r="MSH24" s="433"/>
      <c r="MSI24" s="433"/>
      <c r="MSJ24" s="433"/>
      <c r="MSK24" s="433"/>
      <c r="MSL24" s="433"/>
      <c r="MSM24" s="433"/>
      <c r="MSN24" s="433"/>
      <c r="MSO24" s="433"/>
      <c r="MSP24" s="433"/>
      <c r="MSQ24" s="433"/>
      <c r="MSR24" s="433"/>
      <c r="MSS24" s="433"/>
      <c r="MST24" s="433"/>
      <c r="MSU24" s="433"/>
      <c r="MSV24" s="433"/>
      <c r="MSW24" s="433"/>
      <c r="MSX24" s="433"/>
      <c r="MSY24" s="433"/>
      <c r="MSZ24" s="433"/>
      <c r="MTA24" s="433"/>
      <c r="MTB24" s="433"/>
      <c r="MTC24" s="433"/>
      <c r="MTD24" s="433"/>
      <c r="MTE24" s="433"/>
      <c r="MTF24" s="433"/>
      <c r="MTG24" s="433"/>
      <c r="MTH24" s="433"/>
      <c r="MTI24" s="433"/>
      <c r="MTJ24" s="433"/>
      <c r="MTK24" s="433"/>
      <c r="MTL24" s="433"/>
      <c r="MTM24" s="433"/>
      <c r="MTN24" s="433"/>
      <c r="MTO24" s="433"/>
      <c r="MTP24" s="433"/>
      <c r="MTQ24" s="433"/>
      <c r="MTR24" s="433"/>
      <c r="MTS24" s="433"/>
      <c r="MTT24" s="433"/>
      <c r="MTU24" s="433"/>
      <c r="MTV24" s="433"/>
      <c r="MTW24" s="433"/>
      <c r="MTX24" s="433"/>
      <c r="MTY24" s="433"/>
      <c r="MTZ24" s="433"/>
      <c r="MUA24" s="433"/>
      <c r="MUB24" s="433"/>
      <c r="MUC24" s="433"/>
      <c r="MUD24" s="433"/>
      <c r="MUE24" s="433"/>
      <c r="MUF24" s="433"/>
      <c r="MUG24" s="433"/>
      <c r="MUH24" s="433"/>
      <c r="MUI24" s="433"/>
      <c r="MUJ24" s="433"/>
      <c r="MUK24" s="433"/>
      <c r="MUL24" s="433"/>
      <c r="MUM24" s="433"/>
      <c r="MUN24" s="433"/>
      <c r="MUO24" s="433"/>
      <c r="MUP24" s="433"/>
      <c r="MUQ24" s="433"/>
      <c r="MUR24" s="433"/>
      <c r="MUS24" s="433"/>
      <c r="MUT24" s="433"/>
      <c r="MUU24" s="433"/>
      <c r="MUV24" s="433"/>
      <c r="MUW24" s="433"/>
      <c r="MUX24" s="433"/>
      <c r="MUY24" s="433"/>
      <c r="MUZ24" s="433"/>
      <c r="MVA24" s="433"/>
      <c r="MVB24" s="433"/>
      <c r="MVC24" s="433"/>
      <c r="MVD24" s="433"/>
      <c r="MVE24" s="433"/>
      <c r="MVF24" s="433"/>
      <c r="MVG24" s="433"/>
      <c r="MVH24" s="433"/>
      <c r="MVI24" s="433"/>
      <c r="MVJ24" s="433"/>
      <c r="MVK24" s="433"/>
      <c r="MVL24" s="433"/>
      <c r="MVM24" s="433"/>
      <c r="MVN24" s="433"/>
      <c r="MVO24" s="433"/>
      <c r="MVP24" s="433"/>
      <c r="MVQ24" s="433"/>
      <c r="MVR24" s="433"/>
      <c r="MVS24" s="433"/>
      <c r="MVT24" s="433"/>
      <c r="MVU24" s="433"/>
      <c r="MVV24" s="433"/>
      <c r="MVW24" s="433"/>
      <c r="MVX24" s="433"/>
      <c r="MVY24" s="433"/>
      <c r="MVZ24" s="433"/>
      <c r="MWA24" s="433"/>
      <c r="MWB24" s="433"/>
      <c r="MWC24" s="433"/>
      <c r="MWD24" s="433"/>
      <c r="MWE24" s="433"/>
      <c r="MWF24" s="433"/>
      <c r="MWG24" s="433"/>
      <c r="MWH24" s="433"/>
      <c r="MWI24" s="433"/>
      <c r="MWJ24" s="433"/>
      <c r="MWK24" s="433"/>
      <c r="MWL24" s="433"/>
      <c r="MWM24" s="433"/>
      <c r="MWN24" s="433"/>
      <c r="MWO24" s="433"/>
      <c r="MWP24" s="433"/>
      <c r="MWQ24" s="433"/>
      <c r="MWR24" s="433"/>
      <c r="MWS24" s="433"/>
      <c r="MWT24" s="433"/>
      <c r="MWU24" s="433"/>
      <c r="MWV24" s="433"/>
      <c r="MWW24" s="433"/>
      <c r="MWX24" s="433"/>
      <c r="MWY24" s="433"/>
      <c r="MWZ24" s="433"/>
      <c r="MXA24" s="433"/>
      <c r="MXB24" s="433"/>
      <c r="MXC24" s="433"/>
      <c r="MXD24" s="433"/>
      <c r="MXE24" s="433"/>
      <c r="MXF24" s="433"/>
      <c r="MXG24" s="433"/>
      <c r="MXH24" s="433"/>
      <c r="MXI24" s="433"/>
      <c r="MXJ24" s="433"/>
      <c r="MXK24" s="433"/>
      <c r="MXL24" s="433"/>
      <c r="MXM24" s="433"/>
      <c r="MXN24" s="433"/>
      <c r="MXO24" s="433"/>
      <c r="MXP24" s="433"/>
      <c r="MXQ24" s="433"/>
      <c r="MXR24" s="433"/>
      <c r="MXS24" s="433"/>
      <c r="MXT24" s="433"/>
      <c r="MXU24" s="433"/>
      <c r="MXV24" s="433"/>
      <c r="MXW24" s="433"/>
      <c r="MXX24" s="433"/>
      <c r="MXY24" s="433"/>
      <c r="MXZ24" s="433"/>
      <c r="MYA24" s="433"/>
      <c r="MYB24" s="433"/>
      <c r="MYC24" s="433"/>
      <c r="MYD24" s="433"/>
      <c r="MYE24" s="433"/>
      <c r="MYF24" s="433"/>
      <c r="MYG24" s="433"/>
      <c r="MYH24" s="433"/>
      <c r="MYI24" s="433"/>
      <c r="MYJ24" s="433"/>
      <c r="MYK24" s="433"/>
      <c r="MYL24" s="433"/>
      <c r="MYM24" s="433"/>
      <c r="MYN24" s="433"/>
      <c r="MYO24" s="433"/>
      <c r="MYP24" s="433"/>
      <c r="MYQ24" s="433"/>
      <c r="MYR24" s="433"/>
      <c r="MYS24" s="433"/>
      <c r="MYT24" s="433"/>
      <c r="MYU24" s="433"/>
      <c r="MYV24" s="433"/>
      <c r="MYW24" s="433"/>
      <c r="MYX24" s="433"/>
      <c r="MYY24" s="433"/>
      <c r="MYZ24" s="433"/>
      <c r="MZA24" s="433"/>
      <c r="MZB24" s="433"/>
      <c r="MZC24" s="433"/>
      <c r="MZD24" s="433"/>
      <c r="MZE24" s="433"/>
      <c r="MZF24" s="433"/>
      <c r="MZG24" s="433"/>
      <c r="MZH24" s="433"/>
      <c r="MZI24" s="433"/>
      <c r="MZJ24" s="433"/>
      <c r="MZK24" s="433"/>
      <c r="MZL24" s="433"/>
      <c r="MZM24" s="433"/>
      <c r="MZN24" s="433"/>
      <c r="MZO24" s="433"/>
      <c r="MZP24" s="433"/>
      <c r="MZQ24" s="433"/>
      <c r="MZR24" s="433"/>
      <c r="MZS24" s="433"/>
      <c r="MZT24" s="433"/>
      <c r="MZU24" s="433"/>
      <c r="MZV24" s="433"/>
      <c r="MZW24" s="433"/>
      <c r="MZX24" s="433"/>
      <c r="MZY24" s="433"/>
      <c r="MZZ24" s="433"/>
      <c r="NAA24" s="433"/>
      <c r="NAB24" s="433"/>
      <c r="NAC24" s="433"/>
      <c r="NAD24" s="433"/>
      <c r="NAE24" s="433"/>
      <c r="NAF24" s="433"/>
      <c r="NAG24" s="433"/>
      <c r="NAH24" s="433"/>
      <c r="NAI24" s="433"/>
      <c r="NAJ24" s="433"/>
      <c r="NAK24" s="433"/>
      <c r="NAL24" s="433"/>
      <c r="NAM24" s="433"/>
      <c r="NAN24" s="433"/>
      <c r="NAO24" s="433"/>
      <c r="NAP24" s="433"/>
      <c r="NAQ24" s="433"/>
      <c r="NAR24" s="433"/>
      <c r="NAS24" s="433"/>
      <c r="NAT24" s="433"/>
      <c r="NAU24" s="433"/>
      <c r="NAV24" s="433"/>
      <c r="NAW24" s="433"/>
      <c r="NAX24" s="433"/>
      <c r="NAY24" s="433"/>
      <c r="NAZ24" s="433"/>
      <c r="NBA24" s="433"/>
      <c r="NBB24" s="433"/>
      <c r="NBC24" s="433"/>
      <c r="NBD24" s="433"/>
      <c r="NBE24" s="433"/>
      <c r="NBF24" s="433"/>
      <c r="NBG24" s="433"/>
      <c r="NBH24" s="433"/>
      <c r="NBI24" s="433"/>
      <c r="NBJ24" s="433"/>
      <c r="NBK24" s="433"/>
      <c r="NBL24" s="433"/>
      <c r="NBM24" s="433"/>
      <c r="NBN24" s="433"/>
      <c r="NBO24" s="433"/>
      <c r="NBP24" s="433"/>
      <c r="NBQ24" s="433"/>
      <c r="NBR24" s="433"/>
      <c r="NBS24" s="433"/>
      <c r="NBT24" s="433"/>
      <c r="NBU24" s="433"/>
      <c r="NBV24" s="433"/>
      <c r="NBW24" s="433"/>
      <c r="NBX24" s="433"/>
      <c r="NBY24" s="433"/>
      <c r="NBZ24" s="433"/>
      <c r="NCA24" s="433"/>
      <c r="NCB24" s="433"/>
      <c r="NCC24" s="433"/>
      <c r="NCD24" s="433"/>
      <c r="NCE24" s="433"/>
      <c r="NCF24" s="433"/>
      <c r="NCG24" s="433"/>
      <c r="NCH24" s="433"/>
      <c r="NCI24" s="433"/>
      <c r="NCJ24" s="433"/>
      <c r="NCK24" s="433"/>
      <c r="NCL24" s="433"/>
      <c r="NCM24" s="433"/>
      <c r="NCN24" s="433"/>
      <c r="NCO24" s="433"/>
      <c r="NCP24" s="433"/>
      <c r="NCQ24" s="433"/>
      <c r="NCR24" s="433"/>
      <c r="NCS24" s="433"/>
      <c r="NCT24" s="433"/>
      <c r="NCU24" s="433"/>
      <c r="NCV24" s="433"/>
      <c r="NCW24" s="433"/>
      <c r="NCX24" s="433"/>
      <c r="NCY24" s="433"/>
      <c r="NCZ24" s="433"/>
      <c r="NDA24" s="433"/>
      <c r="NDB24" s="433"/>
      <c r="NDC24" s="433"/>
      <c r="NDD24" s="433"/>
      <c r="NDE24" s="433"/>
      <c r="NDF24" s="433"/>
      <c r="NDG24" s="433"/>
      <c r="NDH24" s="433"/>
      <c r="NDI24" s="433"/>
      <c r="NDJ24" s="433"/>
      <c r="NDK24" s="433"/>
      <c r="NDL24" s="433"/>
      <c r="NDM24" s="433"/>
      <c r="NDN24" s="433"/>
      <c r="NDO24" s="433"/>
      <c r="NDP24" s="433"/>
      <c r="NDQ24" s="433"/>
      <c r="NDR24" s="433"/>
      <c r="NDS24" s="433"/>
      <c r="NDT24" s="433"/>
      <c r="NDU24" s="433"/>
      <c r="NDV24" s="433"/>
      <c r="NDW24" s="433"/>
      <c r="NDX24" s="433"/>
      <c r="NDY24" s="433"/>
      <c r="NDZ24" s="433"/>
      <c r="NEA24" s="433"/>
      <c r="NEB24" s="433"/>
      <c r="NEC24" s="433"/>
      <c r="NED24" s="433"/>
      <c r="NEE24" s="433"/>
      <c r="NEF24" s="433"/>
      <c r="NEG24" s="433"/>
      <c r="NEH24" s="433"/>
      <c r="NEI24" s="433"/>
      <c r="NEJ24" s="433"/>
      <c r="NEK24" s="433"/>
      <c r="NEL24" s="433"/>
      <c r="NEM24" s="433"/>
      <c r="NEN24" s="433"/>
      <c r="NEO24" s="433"/>
      <c r="NEP24" s="433"/>
      <c r="NEQ24" s="433"/>
      <c r="NER24" s="433"/>
      <c r="NES24" s="433"/>
      <c r="NET24" s="433"/>
      <c r="NEU24" s="433"/>
      <c r="NEV24" s="433"/>
      <c r="NEW24" s="433"/>
      <c r="NEX24" s="433"/>
      <c r="NEY24" s="433"/>
      <c r="NEZ24" s="433"/>
      <c r="NFA24" s="433"/>
      <c r="NFB24" s="433"/>
      <c r="NFC24" s="433"/>
      <c r="NFD24" s="433"/>
      <c r="NFE24" s="433"/>
      <c r="NFF24" s="433"/>
      <c r="NFG24" s="433"/>
      <c r="NFH24" s="433"/>
      <c r="NFI24" s="433"/>
      <c r="NFJ24" s="433"/>
      <c r="NFK24" s="433"/>
      <c r="NFL24" s="433"/>
      <c r="NFM24" s="433"/>
      <c r="NFN24" s="433"/>
      <c r="NFO24" s="433"/>
      <c r="NFP24" s="433"/>
      <c r="NFQ24" s="433"/>
      <c r="NFR24" s="433"/>
      <c r="NFS24" s="433"/>
      <c r="NFT24" s="433"/>
      <c r="NFU24" s="433"/>
      <c r="NFV24" s="433"/>
      <c r="NFW24" s="433"/>
      <c r="NFX24" s="433"/>
      <c r="NFY24" s="433"/>
      <c r="NFZ24" s="433"/>
      <c r="NGA24" s="433"/>
      <c r="NGB24" s="433"/>
      <c r="NGC24" s="433"/>
      <c r="NGD24" s="433"/>
      <c r="NGE24" s="433"/>
      <c r="NGF24" s="433"/>
      <c r="NGG24" s="433"/>
      <c r="NGH24" s="433"/>
      <c r="NGI24" s="433"/>
      <c r="NGJ24" s="433"/>
      <c r="NGK24" s="433"/>
      <c r="NGL24" s="433"/>
      <c r="NGM24" s="433"/>
      <c r="NGN24" s="433"/>
      <c r="NGO24" s="433"/>
      <c r="NGP24" s="433"/>
      <c r="NGQ24" s="433"/>
      <c r="NGR24" s="433"/>
      <c r="NGS24" s="433"/>
      <c r="NGT24" s="433"/>
      <c r="NGU24" s="433"/>
      <c r="NGV24" s="433"/>
      <c r="NGW24" s="433"/>
      <c r="NGX24" s="433"/>
      <c r="NGY24" s="433"/>
      <c r="NGZ24" s="433"/>
      <c r="NHA24" s="433"/>
      <c r="NHB24" s="433"/>
      <c r="NHC24" s="433"/>
      <c r="NHD24" s="433"/>
      <c r="NHE24" s="433"/>
      <c r="NHF24" s="433"/>
      <c r="NHG24" s="433"/>
      <c r="NHH24" s="433"/>
      <c r="NHI24" s="433"/>
      <c r="NHJ24" s="433"/>
      <c r="NHK24" s="433"/>
      <c r="NHL24" s="433"/>
      <c r="NHM24" s="433"/>
      <c r="NHN24" s="433"/>
      <c r="NHO24" s="433"/>
      <c r="NHP24" s="433"/>
      <c r="NHQ24" s="433"/>
      <c r="NHR24" s="433"/>
      <c r="NHS24" s="433"/>
      <c r="NHT24" s="433"/>
      <c r="NHU24" s="433"/>
      <c r="NHV24" s="433"/>
      <c r="NHW24" s="433"/>
      <c r="NHX24" s="433"/>
      <c r="NHY24" s="433"/>
      <c r="NHZ24" s="433"/>
      <c r="NIA24" s="433"/>
      <c r="NIB24" s="433"/>
      <c r="NIC24" s="433"/>
      <c r="NID24" s="433"/>
      <c r="NIE24" s="433"/>
      <c r="NIF24" s="433"/>
      <c r="NIG24" s="433"/>
      <c r="NIH24" s="433"/>
      <c r="NII24" s="433"/>
      <c r="NIJ24" s="433"/>
      <c r="NIK24" s="433"/>
      <c r="NIL24" s="433"/>
      <c r="NIM24" s="433"/>
      <c r="NIN24" s="433"/>
      <c r="NIO24" s="433"/>
      <c r="NIP24" s="433"/>
      <c r="NIQ24" s="433"/>
      <c r="NIR24" s="433"/>
      <c r="NIS24" s="433"/>
      <c r="NIT24" s="433"/>
      <c r="NIU24" s="433"/>
      <c r="NIV24" s="433"/>
      <c r="NIW24" s="433"/>
      <c r="NIX24" s="433"/>
      <c r="NIY24" s="433"/>
      <c r="NIZ24" s="433"/>
      <c r="NJA24" s="433"/>
      <c r="NJB24" s="433"/>
      <c r="NJC24" s="433"/>
      <c r="NJD24" s="433"/>
      <c r="NJE24" s="433"/>
      <c r="NJF24" s="433"/>
      <c r="NJG24" s="433"/>
      <c r="NJH24" s="433"/>
      <c r="NJI24" s="433"/>
      <c r="NJJ24" s="433"/>
      <c r="NJK24" s="433"/>
      <c r="NJL24" s="433"/>
      <c r="NJM24" s="433"/>
      <c r="NJN24" s="433"/>
      <c r="NJO24" s="433"/>
      <c r="NJP24" s="433"/>
      <c r="NJQ24" s="433"/>
      <c r="NJR24" s="433"/>
      <c r="NJS24" s="433"/>
      <c r="NJT24" s="433"/>
      <c r="NJU24" s="433"/>
      <c r="NJV24" s="433"/>
      <c r="NJW24" s="433"/>
      <c r="NJX24" s="433"/>
      <c r="NJY24" s="433"/>
      <c r="NJZ24" s="433"/>
      <c r="NKA24" s="433"/>
      <c r="NKB24" s="433"/>
      <c r="NKC24" s="433"/>
      <c r="NKD24" s="433"/>
      <c r="NKE24" s="433"/>
      <c r="NKF24" s="433"/>
      <c r="NKG24" s="433"/>
      <c r="NKH24" s="433"/>
      <c r="NKI24" s="433"/>
      <c r="NKJ24" s="433"/>
      <c r="NKK24" s="433"/>
      <c r="NKL24" s="433"/>
      <c r="NKM24" s="433"/>
      <c r="NKN24" s="433"/>
      <c r="NKO24" s="433"/>
      <c r="NKP24" s="433"/>
      <c r="NKQ24" s="433"/>
      <c r="NKR24" s="433"/>
      <c r="NKS24" s="433"/>
      <c r="NKT24" s="433"/>
      <c r="NKU24" s="433"/>
      <c r="NKV24" s="433"/>
      <c r="NKW24" s="433"/>
      <c r="NKX24" s="433"/>
      <c r="NKY24" s="433"/>
      <c r="NKZ24" s="433"/>
      <c r="NLA24" s="433"/>
      <c r="NLB24" s="433"/>
      <c r="NLC24" s="433"/>
      <c r="NLD24" s="433"/>
      <c r="NLE24" s="433"/>
      <c r="NLF24" s="433"/>
      <c r="NLG24" s="433"/>
      <c r="NLH24" s="433"/>
      <c r="NLI24" s="433"/>
      <c r="NLJ24" s="433"/>
      <c r="NLK24" s="433"/>
      <c r="NLL24" s="433"/>
      <c r="NLM24" s="433"/>
      <c r="NLN24" s="433"/>
      <c r="NLO24" s="433"/>
      <c r="NLP24" s="433"/>
      <c r="NLQ24" s="433"/>
      <c r="NLR24" s="433"/>
      <c r="NLS24" s="433"/>
      <c r="NLT24" s="433"/>
      <c r="NLU24" s="433"/>
      <c r="NLV24" s="433"/>
      <c r="NLW24" s="433"/>
      <c r="NLX24" s="433"/>
      <c r="NLY24" s="433"/>
      <c r="NLZ24" s="433"/>
      <c r="NMA24" s="433"/>
      <c r="NMB24" s="433"/>
      <c r="NMC24" s="433"/>
      <c r="NMD24" s="433"/>
      <c r="NME24" s="433"/>
      <c r="NMF24" s="433"/>
      <c r="NMG24" s="433"/>
      <c r="NMH24" s="433"/>
      <c r="NMI24" s="433"/>
      <c r="NMJ24" s="433"/>
      <c r="NMK24" s="433"/>
      <c r="NML24" s="433"/>
      <c r="NMM24" s="433"/>
      <c r="NMN24" s="433"/>
      <c r="NMO24" s="433"/>
      <c r="NMP24" s="433"/>
      <c r="NMQ24" s="433"/>
      <c r="NMR24" s="433"/>
      <c r="NMS24" s="433"/>
      <c r="NMT24" s="433"/>
      <c r="NMU24" s="433"/>
      <c r="NMV24" s="433"/>
      <c r="NMW24" s="433"/>
      <c r="NMX24" s="433"/>
      <c r="NMY24" s="433"/>
      <c r="NMZ24" s="433"/>
      <c r="NNA24" s="433"/>
      <c r="NNB24" s="433"/>
      <c r="NNC24" s="433"/>
      <c r="NND24" s="433"/>
      <c r="NNE24" s="433"/>
      <c r="NNF24" s="433"/>
      <c r="NNG24" s="433"/>
      <c r="NNH24" s="433"/>
      <c r="NNI24" s="433"/>
      <c r="NNJ24" s="433"/>
      <c r="NNK24" s="433"/>
      <c r="NNL24" s="433"/>
      <c r="NNM24" s="433"/>
      <c r="NNN24" s="433"/>
      <c r="NNO24" s="433"/>
      <c r="NNP24" s="433"/>
      <c r="NNQ24" s="433"/>
      <c r="NNR24" s="433"/>
      <c r="NNS24" s="433"/>
      <c r="NNT24" s="433"/>
      <c r="NNU24" s="433"/>
      <c r="NNV24" s="433"/>
      <c r="NNW24" s="433"/>
      <c r="NNX24" s="433"/>
      <c r="NNY24" s="433"/>
      <c r="NNZ24" s="433"/>
      <c r="NOA24" s="433"/>
      <c r="NOB24" s="433"/>
      <c r="NOC24" s="433"/>
      <c r="NOD24" s="433"/>
      <c r="NOE24" s="433"/>
      <c r="NOF24" s="433"/>
      <c r="NOG24" s="433"/>
      <c r="NOH24" s="433"/>
      <c r="NOI24" s="433"/>
      <c r="NOJ24" s="433"/>
      <c r="NOK24" s="433"/>
      <c r="NOL24" s="433"/>
      <c r="NOM24" s="433"/>
      <c r="NON24" s="433"/>
      <c r="NOO24" s="433"/>
      <c r="NOP24" s="433"/>
      <c r="NOQ24" s="433"/>
      <c r="NOR24" s="433"/>
      <c r="NOS24" s="433"/>
      <c r="NOT24" s="433"/>
      <c r="NOU24" s="433"/>
      <c r="NOV24" s="433"/>
      <c r="NOW24" s="433"/>
      <c r="NOX24" s="433"/>
      <c r="NOY24" s="433"/>
      <c r="NOZ24" s="433"/>
      <c r="NPA24" s="433"/>
      <c r="NPB24" s="433"/>
      <c r="NPC24" s="433"/>
      <c r="NPD24" s="433"/>
      <c r="NPE24" s="433"/>
      <c r="NPF24" s="433"/>
      <c r="NPG24" s="433"/>
      <c r="NPH24" s="433"/>
      <c r="NPI24" s="433"/>
      <c r="NPJ24" s="433"/>
      <c r="NPK24" s="433"/>
      <c r="NPL24" s="433"/>
      <c r="NPM24" s="433"/>
      <c r="NPN24" s="433"/>
      <c r="NPO24" s="433"/>
      <c r="NPP24" s="433"/>
      <c r="NPQ24" s="433"/>
      <c r="NPR24" s="433"/>
      <c r="NPS24" s="433"/>
      <c r="NPT24" s="433"/>
      <c r="NPU24" s="433"/>
      <c r="NPV24" s="433"/>
      <c r="NPW24" s="433"/>
      <c r="NPX24" s="433"/>
      <c r="NPY24" s="433"/>
      <c r="NPZ24" s="433"/>
      <c r="NQA24" s="433"/>
      <c r="NQB24" s="433"/>
      <c r="NQC24" s="433"/>
      <c r="NQD24" s="433"/>
      <c r="NQE24" s="433"/>
      <c r="NQF24" s="433"/>
      <c r="NQG24" s="433"/>
      <c r="NQH24" s="433"/>
      <c r="NQI24" s="433"/>
      <c r="NQJ24" s="433"/>
      <c r="NQK24" s="433"/>
      <c r="NQL24" s="433"/>
      <c r="NQM24" s="433"/>
      <c r="NQN24" s="433"/>
      <c r="NQO24" s="433"/>
      <c r="NQP24" s="433"/>
      <c r="NQQ24" s="433"/>
      <c r="NQR24" s="433"/>
      <c r="NQS24" s="433"/>
      <c r="NQT24" s="433"/>
      <c r="NQU24" s="433"/>
      <c r="NQV24" s="433"/>
      <c r="NQW24" s="433"/>
      <c r="NQX24" s="433"/>
      <c r="NQY24" s="433"/>
      <c r="NQZ24" s="433"/>
      <c r="NRA24" s="433"/>
      <c r="NRB24" s="433"/>
      <c r="NRC24" s="433"/>
      <c r="NRD24" s="433"/>
      <c r="NRE24" s="433"/>
      <c r="NRF24" s="433"/>
      <c r="NRG24" s="433"/>
      <c r="NRH24" s="433"/>
      <c r="NRI24" s="433"/>
      <c r="NRJ24" s="433"/>
      <c r="NRK24" s="433"/>
      <c r="NRL24" s="433"/>
      <c r="NRM24" s="433"/>
      <c r="NRN24" s="433"/>
      <c r="NRO24" s="433"/>
      <c r="NRP24" s="433"/>
      <c r="NRQ24" s="433"/>
      <c r="NRR24" s="433"/>
      <c r="NRS24" s="433"/>
      <c r="NRT24" s="433"/>
      <c r="NRU24" s="433"/>
      <c r="NRV24" s="433"/>
      <c r="NRW24" s="433"/>
      <c r="NRX24" s="433"/>
      <c r="NRY24" s="433"/>
      <c r="NRZ24" s="433"/>
      <c r="NSA24" s="433"/>
      <c r="NSB24" s="433"/>
      <c r="NSC24" s="433"/>
      <c r="NSD24" s="433"/>
      <c r="NSE24" s="433"/>
      <c r="NSF24" s="433"/>
      <c r="NSG24" s="433"/>
      <c r="NSH24" s="433"/>
      <c r="NSI24" s="433"/>
      <c r="NSJ24" s="433"/>
      <c r="NSK24" s="433"/>
      <c r="NSL24" s="433"/>
      <c r="NSM24" s="433"/>
      <c r="NSN24" s="433"/>
      <c r="NSO24" s="433"/>
      <c r="NSP24" s="433"/>
      <c r="NSQ24" s="433"/>
      <c r="NSR24" s="433"/>
      <c r="NSS24" s="433"/>
      <c r="NST24" s="433"/>
      <c r="NSU24" s="433"/>
      <c r="NSV24" s="433"/>
      <c r="NSW24" s="433"/>
      <c r="NSX24" s="433"/>
      <c r="NSY24" s="433"/>
      <c r="NSZ24" s="433"/>
      <c r="NTA24" s="433"/>
      <c r="NTB24" s="433"/>
      <c r="NTC24" s="433"/>
      <c r="NTD24" s="433"/>
      <c r="NTE24" s="433"/>
      <c r="NTF24" s="433"/>
      <c r="NTG24" s="433"/>
      <c r="NTH24" s="433"/>
      <c r="NTI24" s="433"/>
      <c r="NTJ24" s="433"/>
      <c r="NTK24" s="433"/>
      <c r="NTL24" s="433"/>
      <c r="NTM24" s="433"/>
      <c r="NTN24" s="433"/>
      <c r="NTO24" s="433"/>
      <c r="NTP24" s="433"/>
      <c r="NTQ24" s="433"/>
      <c r="NTR24" s="433"/>
      <c r="NTS24" s="433"/>
      <c r="NTT24" s="433"/>
      <c r="NTU24" s="433"/>
      <c r="NTV24" s="433"/>
      <c r="NTW24" s="433"/>
      <c r="NTX24" s="433"/>
      <c r="NTY24" s="433"/>
      <c r="NTZ24" s="433"/>
      <c r="NUA24" s="433"/>
      <c r="NUB24" s="433"/>
      <c r="NUC24" s="433"/>
      <c r="NUD24" s="433"/>
      <c r="NUE24" s="433"/>
      <c r="NUF24" s="433"/>
      <c r="NUG24" s="433"/>
      <c r="NUH24" s="433"/>
      <c r="NUI24" s="433"/>
      <c r="NUJ24" s="433"/>
      <c r="NUK24" s="433"/>
      <c r="NUL24" s="433"/>
      <c r="NUM24" s="433"/>
      <c r="NUN24" s="433"/>
      <c r="NUO24" s="433"/>
      <c r="NUP24" s="433"/>
      <c r="NUQ24" s="433"/>
      <c r="NUR24" s="433"/>
      <c r="NUS24" s="433"/>
      <c r="NUT24" s="433"/>
      <c r="NUU24" s="433"/>
      <c r="NUV24" s="433"/>
      <c r="NUW24" s="433"/>
      <c r="NUX24" s="433"/>
      <c r="NUY24" s="433"/>
      <c r="NUZ24" s="433"/>
      <c r="NVA24" s="433"/>
      <c r="NVB24" s="433"/>
      <c r="NVC24" s="433"/>
      <c r="NVD24" s="433"/>
      <c r="NVE24" s="433"/>
      <c r="NVF24" s="433"/>
      <c r="NVG24" s="433"/>
      <c r="NVH24" s="433"/>
      <c r="NVI24" s="433"/>
      <c r="NVJ24" s="433"/>
      <c r="NVK24" s="433"/>
      <c r="NVL24" s="433"/>
      <c r="NVM24" s="433"/>
      <c r="NVN24" s="433"/>
      <c r="NVO24" s="433"/>
      <c r="NVP24" s="433"/>
      <c r="NVQ24" s="433"/>
      <c r="NVR24" s="433"/>
      <c r="NVS24" s="433"/>
      <c r="NVT24" s="433"/>
      <c r="NVU24" s="433"/>
      <c r="NVV24" s="433"/>
      <c r="NVW24" s="433"/>
      <c r="NVX24" s="433"/>
      <c r="NVY24" s="433"/>
      <c r="NVZ24" s="433"/>
      <c r="NWA24" s="433"/>
      <c r="NWB24" s="433"/>
      <c r="NWC24" s="433"/>
      <c r="NWD24" s="433"/>
      <c r="NWE24" s="433"/>
      <c r="NWF24" s="433"/>
      <c r="NWG24" s="433"/>
      <c r="NWH24" s="433"/>
      <c r="NWI24" s="433"/>
      <c r="NWJ24" s="433"/>
      <c r="NWK24" s="433"/>
      <c r="NWL24" s="433"/>
      <c r="NWM24" s="433"/>
      <c r="NWN24" s="433"/>
      <c r="NWO24" s="433"/>
      <c r="NWP24" s="433"/>
      <c r="NWQ24" s="433"/>
      <c r="NWR24" s="433"/>
      <c r="NWS24" s="433"/>
      <c r="NWT24" s="433"/>
      <c r="NWU24" s="433"/>
      <c r="NWV24" s="433"/>
      <c r="NWW24" s="433"/>
      <c r="NWX24" s="433"/>
      <c r="NWY24" s="433"/>
      <c r="NWZ24" s="433"/>
      <c r="NXA24" s="433"/>
      <c r="NXB24" s="433"/>
      <c r="NXC24" s="433"/>
      <c r="NXD24" s="433"/>
      <c r="NXE24" s="433"/>
      <c r="NXF24" s="433"/>
      <c r="NXG24" s="433"/>
      <c r="NXH24" s="433"/>
      <c r="NXI24" s="433"/>
      <c r="NXJ24" s="433"/>
      <c r="NXK24" s="433"/>
      <c r="NXL24" s="433"/>
      <c r="NXM24" s="433"/>
      <c r="NXN24" s="433"/>
      <c r="NXO24" s="433"/>
      <c r="NXP24" s="433"/>
      <c r="NXQ24" s="433"/>
      <c r="NXR24" s="433"/>
      <c r="NXS24" s="433"/>
      <c r="NXT24" s="433"/>
      <c r="NXU24" s="433"/>
      <c r="NXV24" s="433"/>
      <c r="NXW24" s="433"/>
      <c r="NXX24" s="433"/>
      <c r="NXY24" s="433"/>
      <c r="NXZ24" s="433"/>
      <c r="NYA24" s="433"/>
      <c r="NYB24" s="433"/>
      <c r="NYC24" s="433"/>
      <c r="NYD24" s="433"/>
      <c r="NYE24" s="433"/>
      <c r="NYF24" s="433"/>
      <c r="NYG24" s="433"/>
      <c r="NYH24" s="433"/>
      <c r="NYI24" s="433"/>
      <c r="NYJ24" s="433"/>
      <c r="NYK24" s="433"/>
      <c r="NYL24" s="433"/>
      <c r="NYM24" s="433"/>
      <c r="NYN24" s="433"/>
      <c r="NYO24" s="433"/>
      <c r="NYP24" s="433"/>
      <c r="NYQ24" s="433"/>
      <c r="NYR24" s="433"/>
      <c r="NYS24" s="433"/>
      <c r="NYT24" s="433"/>
      <c r="NYU24" s="433"/>
      <c r="NYV24" s="433"/>
      <c r="NYW24" s="433"/>
      <c r="NYX24" s="433"/>
      <c r="NYY24" s="433"/>
      <c r="NYZ24" s="433"/>
      <c r="NZA24" s="433"/>
      <c r="NZB24" s="433"/>
      <c r="NZC24" s="433"/>
      <c r="NZD24" s="433"/>
      <c r="NZE24" s="433"/>
      <c r="NZF24" s="433"/>
      <c r="NZG24" s="433"/>
      <c r="NZH24" s="433"/>
      <c r="NZI24" s="433"/>
      <c r="NZJ24" s="433"/>
      <c r="NZK24" s="433"/>
      <c r="NZL24" s="433"/>
      <c r="NZM24" s="433"/>
      <c r="NZN24" s="433"/>
      <c r="NZO24" s="433"/>
      <c r="NZP24" s="433"/>
      <c r="NZQ24" s="433"/>
      <c r="NZR24" s="433"/>
      <c r="NZS24" s="433"/>
      <c r="NZT24" s="433"/>
      <c r="NZU24" s="433"/>
      <c r="NZV24" s="433"/>
      <c r="NZW24" s="433"/>
      <c r="NZX24" s="433"/>
      <c r="NZY24" s="433"/>
      <c r="NZZ24" s="433"/>
      <c r="OAA24" s="433"/>
      <c r="OAB24" s="433"/>
      <c r="OAC24" s="433"/>
      <c r="OAD24" s="433"/>
      <c r="OAE24" s="433"/>
      <c r="OAF24" s="433"/>
      <c r="OAG24" s="433"/>
      <c r="OAH24" s="433"/>
      <c r="OAI24" s="433"/>
      <c r="OAJ24" s="433"/>
      <c r="OAK24" s="433"/>
      <c r="OAL24" s="433"/>
      <c r="OAM24" s="433"/>
      <c r="OAN24" s="433"/>
      <c r="OAO24" s="433"/>
      <c r="OAP24" s="433"/>
      <c r="OAQ24" s="433"/>
      <c r="OAR24" s="433"/>
      <c r="OAS24" s="433"/>
      <c r="OAT24" s="433"/>
      <c r="OAU24" s="433"/>
      <c r="OAV24" s="433"/>
      <c r="OAW24" s="433"/>
      <c r="OAX24" s="433"/>
      <c r="OAY24" s="433"/>
      <c r="OAZ24" s="433"/>
      <c r="OBA24" s="433"/>
      <c r="OBB24" s="433"/>
      <c r="OBC24" s="433"/>
      <c r="OBD24" s="433"/>
      <c r="OBE24" s="433"/>
      <c r="OBF24" s="433"/>
      <c r="OBG24" s="433"/>
      <c r="OBH24" s="433"/>
      <c r="OBI24" s="433"/>
      <c r="OBJ24" s="433"/>
      <c r="OBK24" s="433"/>
      <c r="OBL24" s="433"/>
      <c r="OBM24" s="433"/>
      <c r="OBN24" s="433"/>
      <c r="OBO24" s="433"/>
      <c r="OBP24" s="433"/>
      <c r="OBQ24" s="433"/>
      <c r="OBR24" s="433"/>
      <c r="OBS24" s="433"/>
      <c r="OBT24" s="433"/>
      <c r="OBU24" s="433"/>
      <c r="OBV24" s="433"/>
      <c r="OBW24" s="433"/>
      <c r="OBX24" s="433"/>
      <c r="OBY24" s="433"/>
      <c r="OBZ24" s="433"/>
      <c r="OCA24" s="433"/>
      <c r="OCB24" s="433"/>
      <c r="OCC24" s="433"/>
      <c r="OCD24" s="433"/>
      <c r="OCE24" s="433"/>
      <c r="OCF24" s="433"/>
      <c r="OCG24" s="433"/>
      <c r="OCH24" s="433"/>
      <c r="OCI24" s="433"/>
      <c r="OCJ24" s="433"/>
      <c r="OCK24" s="433"/>
      <c r="OCL24" s="433"/>
      <c r="OCM24" s="433"/>
      <c r="OCN24" s="433"/>
      <c r="OCO24" s="433"/>
      <c r="OCP24" s="433"/>
      <c r="OCQ24" s="433"/>
      <c r="OCR24" s="433"/>
      <c r="OCS24" s="433"/>
      <c r="OCT24" s="433"/>
      <c r="OCU24" s="433"/>
      <c r="OCV24" s="433"/>
      <c r="OCW24" s="433"/>
      <c r="OCX24" s="433"/>
      <c r="OCY24" s="433"/>
      <c r="OCZ24" s="433"/>
      <c r="ODA24" s="433"/>
      <c r="ODB24" s="433"/>
      <c r="ODC24" s="433"/>
      <c r="ODD24" s="433"/>
      <c r="ODE24" s="433"/>
      <c r="ODF24" s="433"/>
      <c r="ODG24" s="433"/>
      <c r="ODH24" s="433"/>
      <c r="ODI24" s="433"/>
      <c r="ODJ24" s="433"/>
      <c r="ODK24" s="433"/>
      <c r="ODL24" s="433"/>
      <c r="ODM24" s="433"/>
      <c r="ODN24" s="433"/>
      <c r="ODO24" s="433"/>
      <c r="ODP24" s="433"/>
      <c r="ODQ24" s="433"/>
      <c r="ODR24" s="433"/>
      <c r="ODS24" s="433"/>
      <c r="ODT24" s="433"/>
      <c r="ODU24" s="433"/>
      <c r="ODV24" s="433"/>
      <c r="ODW24" s="433"/>
      <c r="ODX24" s="433"/>
      <c r="ODY24" s="433"/>
      <c r="ODZ24" s="433"/>
      <c r="OEA24" s="433"/>
      <c r="OEB24" s="433"/>
      <c r="OEC24" s="433"/>
      <c r="OED24" s="433"/>
      <c r="OEE24" s="433"/>
      <c r="OEF24" s="433"/>
      <c r="OEG24" s="433"/>
      <c r="OEH24" s="433"/>
      <c r="OEI24" s="433"/>
      <c r="OEJ24" s="433"/>
      <c r="OEK24" s="433"/>
      <c r="OEL24" s="433"/>
      <c r="OEM24" s="433"/>
      <c r="OEN24" s="433"/>
      <c r="OEO24" s="433"/>
      <c r="OEP24" s="433"/>
      <c r="OEQ24" s="433"/>
      <c r="OER24" s="433"/>
      <c r="OES24" s="433"/>
      <c r="OET24" s="433"/>
      <c r="OEU24" s="433"/>
      <c r="OEV24" s="433"/>
      <c r="OEW24" s="433"/>
      <c r="OEX24" s="433"/>
      <c r="OEY24" s="433"/>
      <c r="OEZ24" s="433"/>
      <c r="OFA24" s="433"/>
      <c r="OFB24" s="433"/>
      <c r="OFC24" s="433"/>
      <c r="OFD24" s="433"/>
      <c r="OFE24" s="433"/>
      <c r="OFF24" s="433"/>
      <c r="OFG24" s="433"/>
      <c r="OFH24" s="433"/>
      <c r="OFI24" s="433"/>
      <c r="OFJ24" s="433"/>
      <c r="OFK24" s="433"/>
      <c r="OFL24" s="433"/>
      <c r="OFM24" s="433"/>
      <c r="OFN24" s="433"/>
      <c r="OFO24" s="433"/>
      <c r="OFP24" s="433"/>
      <c r="OFQ24" s="433"/>
      <c r="OFR24" s="433"/>
      <c r="OFS24" s="433"/>
      <c r="OFT24" s="433"/>
      <c r="OFU24" s="433"/>
      <c r="OFV24" s="433"/>
      <c r="OFW24" s="433"/>
      <c r="OFX24" s="433"/>
      <c r="OFY24" s="433"/>
      <c r="OFZ24" s="433"/>
      <c r="OGA24" s="433"/>
      <c r="OGB24" s="433"/>
      <c r="OGC24" s="433"/>
      <c r="OGD24" s="433"/>
      <c r="OGE24" s="433"/>
      <c r="OGF24" s="433"/>
      <c r="OGG24" s="433"/>
      <c r="OGH24" s="433"/>
      <c r="OGI24" s="433"/>
      <c r="OGJ24" s="433"/>
      <c r="OGK24" s="433"/>
      <c r="OGL24" s="433"/>
      <c r="OGM24" s="433"/>
      <c r="OGN24" s="433"/>
      <c r="OGO24" s="433"/>
      <c r="OGP24" s="433"/>
      <c r="OGQ24" s="433"/>
      <c r="OGR24" s="433"/>
      <c r="OGS24" s="433"/>
      <c r="OGT24" s="433"/>
      <c r="OGU24" s="433"/>
      <c r="OGV24" s="433"/>
      <c r="OGW24" s="433"/>
      <c r="OGX24" s="433"/>
      <c r="OGY24" s="433"/>
      <c r="OGZ24" s="433"/>
      <c r="OHA24" s="433"/>
      <c r="OHB24" s="433"/>
      <c r="OHC24" s="433"/>
      <c r="OHD24" s="433"/>
      <c r="OHE24" s="433"/>
      <c r="OHF24" s="433"/>
      <c r="OHG24" s="433"/>
      <c r="OHH24" s="433"/>
      <c r="OHI24" s="433"/>
      <c r="OHJ24" s="433"/>
      <c r="OHK24" s="433"/>
      <c r="OHL24" s="433"/>
      <c r="OHM24" s="433"/>
      <c r="OHN24" s="433"/>
      <c r="OHO24" s="433"/>
      <c r="OHP24" s="433"/>
      <c r="OHQ24" s="433"/>
      <c r="OHR24" s="433"/>
      <c r="OHS24" s="433"/>
      <c r="OHT24" s="433"/>
      <c r="OHU24" s="433"/>
      <c r="OHV24" s="433"/>
      <c r="OHW24" s="433"/>
      <c r="OHX24" s="433"/>
      <c r="OHY24" s="433"/>
      <c r="OHZ24" s="433"/>
      <c r="OIA24" s="433"/>
      <c r="OIB24" s="433"/>
      <c r="OIC24" s="433"/>
      <c r="OID24" s="433"/>
      <c r="OIE24" s="433"/>
      <c r="OIF24" s="433"/>
      <c r="OIG24" s="433"/>
      <c r="OIH24" s="433"/>
      <c r="OII24" s="433"/>
      <c r="OIJ24" s="433"/>
      <c r="OIK24" s="433"/>
      <c r="OIL24" s="433"/>
      <c r="OIM24" s="433"/>
      <c r="OIN24" s="433"/>
      <c r="OIO24" s="433"/>
      <c r="OIP24" s="433"/>
      <c r="OIQ24" s="433"/>
      <c r="OIR24" s="433"/>
      <c r="OIS24" s="433"/>
      <c r="OIT24" s="433"/>
      <c r="OIU24" s="433"/>
      <c r="OIV24" s="433"/>
      <c r="OIW24" s="433"/>
      <c r="OIX24" s="433"/>
      <c r="OIY24" s="433"/>
      <c r="OIZ24" s="433"/>
      <c r="OJA24" s="433"/>
      <c r="OJB24" s="433"/>
      <c r="OJC24" s="433"/>
      <c r="OJD24" s="433"/>
      <c r="OJE24" s="433"/>
      <c r="OJF24" s="433"/>
      <c r="OJG24" s="433"/>
      <c r="OJH24" s="433"/>
      <c r="OJI24" s="433"/>
      <c r="OJJ24" s="433"/>
      <c r="OJK24" s="433"/>
      <c r="OJL24" s="433"/>
      <c r="OJM24" s="433"/>
      <c r="OJN24" s="433"/>
      <c r="OJO24" s="433"/>
      <c r="OJP24" s="433"/>
      <c r="OJQ24" s="433"/>
      <c r="OJR24" s="433"/>
      <c r="OJS24" s="433"/>
      <c r="OJT24" s="433"/>
      <c r="OJU24" s="433"/>
      <c r="OJV24" s="433"/>
      <c r="OJW24" s="433"/>
      <c r="OJX24" s="433"/>
      <c r="OJY24" s="433"/>
      <c r="OJZ24" s="433"/>
      <c r="OKA24" s="433"/>
      <c r="OKB24" s="433"/>
      <c r="OKC24" s="433"/>
      <c r="OKD24" s="433"/>
      <c r="OKE24" s="433"/>
      <c r="OKF24" s="433"/>
      <c r="OKG24" s="433"/>
      <c r="OKH24" s="433"/>
      <c r="OKI24" s="433"/>
      <c r="OKJ24" s="433"/>
      <c r="OKK24" s="433"/>
      <c r="OKL24" s="433"/>
      <c r="OKM24" s="433"/>
      <c r="OKN24" s="433"/>
      <c r="OKO24" s="433"/>
      <c r="OKP24" s="433"/>
      <c r="OKQ24" s="433"/>
      <c r="OKR24" s="433"/>
      <c r="OKS24" s="433"/>
      <c r="OKT24" s="433"/>
      <c r="OKU24" s="433"/>
      <c r="OKV24" s="433"/>
      <c r="OKW24" s="433"/>
      <c r="OKX24" s="433"/>
      <c r="OKY24" s="433"/>
      <c r="OKZ24" s="433"/>
      <c r="OLA24" s="433"/>
      <c r="OLB24" s="433"/>
      <c r="OLC24" s="433"/>
      <c r="OLD24" s="433"/>
      <c r="OLE24" s="433"/>
      <c r="OLF24" s="433"/>
      <c r="OLG24" s="433"/>
      <c r="OLH24" s="433"/>
      <c r="OLI24" s="433"/>
      <c r="OLJ24" s="433"/>
      <c r="OLK24" s="433"/>
      <c r="OLL24" s="433"/>
      <c r="OLM24" s="433"/>
      <c r="OLN24" s="433"/>
      <c r="OLO24" s="433"/>
      <c r="OLP24" s="433"/>
      <c r="OLQ24" s="433"/>
      <c r="OLR24" s="433"/>
      <c r="OLS24" s="433"/>
      <c r="OLT24" s="433"/>
      <c r="OLU24" s="433"/>
      <c r="OLV24" s="433"/>
      <c r="OLW24" s="433"/>
      <c r="OLX24" s="433"/>
      <c r="OLY24" s="433"/>
      <c r="OLZ24" s="433"/>
      <c r="OMA24" s="433"/>
      <c r="OMB24" s="433"/>
      <c r="OMC24" s="433"/>
      <c r="OMD24" s="433"/>
      <c r="OME24" s="433"/>
      <c r="OMF24" s="433"/>
      <c r="OMG24" s="433"/>
      <c r="OMH24" s="433"/>
      <c r="OMI24" s="433"/>
      <c r="OMJ24" s="433"/>
      <c r="OMK24" s="433"/>
      <c r="OML24" s="433"/>
      <c r="OMM24" s="433"/>
      <c r="OMN24" s="433"/>
      <c r="OMO24" s="433"/>
      <c r="OMP24" s="433"/>
      <c r="OMQ24" s="433"/>
      <c r="OMR24" s="433"/>
      <c r="OMS24" s="433"/>
      <c r="OMT24" s="433"/>
      <c r="OMU24" s="433"/>
      <c r="OMV24" s="433"/>
      <c r="OMW24" s="433"/>
      <c r="OMX24" s="433"/>
      <c r="OMY24" s="433"/>
      <c r="OMZ24" s="433"/>
      <c r="ONA24" s="433"/>
      <c r="ONB24" s="433"/>
      <c r="ONC24" s="433"/>
      <c r="OND24" s="433"/>
      <c r="ONE24" s="433"/>
      <c r="ONF24" s="433"/>
      <c r="ONG24" s="433"/>
      <c r="ONH24" s="433"/>
      <c r="ONI24" s="433"/>
      <c r="ONJ24" s="433"/>
      <c r="ONK24" s="433"/>
      <c r="ONL24" s="433"/>
      <c r="ONM24" s="433"/>
      <c r="ONN24" s="433"/>
      <c r="ONO24" s="433"/>
      <c r="ONP24" s="433"/>
      <c r="ONQ24" s="433"/>
      <c r="ONR24" s="433"/>
      <c r="ONS24" s="433"/>
      <c r="ONT24" s="433"/>
      <c r="ONU24" s="433"/>
      <c r="ONV24" s="433"/>
      <c r="ONW24" s="433"/>
      <c r="ONX24" s="433"/>
      <c r="ONY24" s="433"/>
      <c r="ONZ24" s="433"/>
      <c r="OOA24" s="433"/>
      <c r="OOB24" s="433"/>
      <c r="OOC24" s="433"/>
      <c r="OOD24" s="433"/>
      <c r="OOE24" s="433"/>
      <c r="OOF24" s="433"/>
      <c r="OOG24" s="433"/>
      <c r="OOH24" s="433"/>
      <c r="OOI24" s="433"/>
      <c r="OOJ24" s="433"/>
      <c r="OOK24" s="433"/>
      <c r="OOL24" s="433"/>
      <c r="OOM24" s="433"/>
      <c r="OON24" s="433"/>
      <c r="OOO24" s="433"/>
      <c r="OOP24" s="433"/>
      <c r="OOQ24" s="433"/>
      <c r="OOR24" s="433"/>
      <c r="OOS24" s="433"/>
      <c r="OOT24" s="433"/>
      <c r="OOU24" s="433"/>
      <c r="OOV24" s="433"/>
      <c r="OOW24" s="433"/>
      <c r="OOX24" s="433"/>
      <c r="OOY24" s="433"/>
      <c r="OOZ24" s="433"/>
      <c r="OPA24" s="433"/>
      <c r="OPB24" s="433"/>
      <c r="OPC24" s="433"/>
      <c r="OPD24" s="433"/>
      <c r="OPE24" s="433"/>
      <c r="OPF24" s="433"/>
      <c r="OPG24" s="433"/>
      <c r="OPH24" s="433"/>
      <c r="OPI24" s="433"/>
      <c r="OPJ24" s="433"/>
      <c r="OPK24" s="433"/>
      <c r="OPL24" s="433"/>
      <c r="OPM24" s="433"/>
      <c r="OPN24" s="433"/>
      <c r="OPO24" s="433"/>
      <c r="OPP24" s="433"/>
      <c r="OPQ24" s="433"/>
      <c r="OPR24" s="433"/>
      <c r="OPS24" s="433"/>
      <c r="OPT24" s="433"/>
      <c r="OPU24" s="433"/>
      <c r="OPV24" s="433"/>
      <c r="OPW24" s="433"/>
      <c r="OPX24" s="433"/>
      <c r="OPY24" s="433"/>
      <c r="OPZ24" s="433"/>
      <c r="OQA24" s="433"/>
      <c r="OQB24" s="433"/>
      <c r="OQC24" s="433"/>
      <c r="OQD24" s="433"/>
      <c r="OQE24" s="433"/>
      <c r="OQF24" s="433"/>
      <c r="OQG24" s="433"/>
      <c r="OQH24" s="433"/>
      <c r="OQI24" s="433"/>
      <c r="OQJ24" s="433"/>
      <c r="OQK24" s="433"/>
      <c r="OQL24" s="433"/>
      <c r="OQM24" s="433"/>
      <c r="OQN24" s="433"/>
      <c r="OQO24" s="433"/>
      <c r="OQP24" s="433"/>
      <c r="OQQ24" s="433"/>
      <c r="OQR24" s="433"/>
      <c r="OQS24" s="433"/>
      <c r="OQT24" s="433"/>
      <c r="OQU24" s="433"/>
      <c r="OQV24" s="433"/>
      <c r="OQW24" s="433"/>
      <c r="OQX24" s="433"/>
      <c r="OQY24" s="433"/>
      <c r="OQZ24" s="433"/>
      <c r="ORA24" s="433"/>
      <c r="ORB24" s="433"/>
      <c r="ORC24" s="433"/>
      <c r="ORD24" s="433"/>
      <c r="ORE24" s="433"/>
      <c r="ORF24" s="433"/>
      <c r="ORG24" s="433"/>
      <c r="ORH24" s="433"/>
      <c r="ORI24" s="433"/>
      <c r="ORJ24" s="433"/>
      <c r="ORK24" s="433"/>
      <c r="ORL24" s="433"/>
      <c r="ORM24" s="433"/>
      <c r="ORN24" s="433"/>
      <c r="ORO24" s="433"/>
      <c r="ORP24" s="433"/>
      <c r="ORQ24" s="433"/>
      <c r="ORR24" s="433"/>
      <c r="ORS24" s="433"/>
      <c r="ORT24" s="433"/>
      <c r="ORU24" s="433"/>
      <c r="ORV24" s="433"/>
      <c r="ORW24" s="433"/>
      <c r="ORX24" s="433"/>
      <c r="ORY24" s="433"/>
      <c r="ORZ24" s="433"/>
      <c r="OSA24" s="433"/>
      <c r="OSB24" s="433"/>
      <c r="OSC24" s="433"/>
      <c r="OSD24" s="433"/>
      <c r="OSE24" s="433"/>
      <c r="OSF24" s="433"/>
      <c r="OSG24" s="433"/>
      <c r="OSH24" s="433"/>
      <c r="OSI24" s="433"/>
      <c r="OSJ24" s="433"/>
      <c r="OSK24" s="433"/>
      <c r="OSL24" s="433"/>
      <c r="OSM24" s="433"/>
      <c r="OSN24" s="433"/>
      <c r="OSO24" s="433"/>
      <c r="OSP24" s="433"/>
      <c r="OSQ24" s="433"/>
      <c r="OSR24" s="433"/>
      <c r="OSS24" s="433"/>
      <c r="OST24" s="433"/>
      <c r="OSU24" s="433"/>
      <c r="OSV24" s="433"/>
      <c r="OSW24" s="433"/>
      <c r="OSX24" s="433"/>
      <c r="OSY24" s="433"/>
      <c r="OSZ24" s="433"/>
      <c r="OTA24" s="433"/>
      <c r="OTB24" s="433"/>
      <c r="OTC24" s="433"/>
      <c r="OTD24" s="433"/>
      <c r="OTE24" s="433"/>
      <c r="OTF24" s="433"/>
      <c r="OTG24" s="433"/>
      <c r="OTH24" s="433"/>
      <c r="OTI24" s="433"/>
      <c r="OTJ24" s="433"/>
      <c r="OTK24" s="433"/>
      <c r="OTL24" s="433"/>
      <c r="OTM24" s="433"/>
      <c r="OTN24" s="433"/>
      <c r="OTO24" s="433"/>
      <c r="OTP24" s="433"/>
      <c r="OTQ24" s="433"/>
      <c r="OTR24" s="433"/>
      <c r="OTS24" s="433"/>
      <c r="OTT24" s="433"/>
      <c r="OTU24" s="433"/>
      <c r="OTV24" s="433"/>
      <c r="OTW24" s="433"/>
      <c r="OTX24" s="433"/>
      <c r="OTY24" s="433"/>
      <c r="OTZ24" s="433"/>
      <c r="OUA24" s="433"/>
      <c r="OUB24" s="433"/>
      <c r="OUC24" s="433"/>
      <c r="OUD24" s="433"/>
      <c r="OUE24" s="433"/>
      <c r="OUF24" s="433"/>
      <c r="OUG24" s="433"/>
      <c r="OUH24" s="433"/>
      <c r="OUI24" s="433"/>
      <c r="OUJ24" s="433"/>
      <c r="OUK24" s="433"/>
      <c r="OUL24" s="433"/>
      <c r="OUM24" s="433"/>
      <c r="OUN24" s="433"/>
      <c r="OUO24" s="433"/>
      <c r="OUP24" s="433"/>
      <c r="OUQ24" s="433"/>
      <c r="OUR24" s="433"/>
      <c r="OUS24" s="433"/>
      <c r="OUT24" s="433"/>
      <c r="OUU24" s="433"/>
      <c r="OUV24" s="433"/>
      <c r="OUW24" s="433"/>
      <c r="OUX24" s="433"/>
      <c r="OUY24" s="433"/>
      <c r="OUZ24" s="433"/>
      <c r="OVA24" s="433"/>
      <c r="OVB24" s="433"/>
      <c r="OVC24" s="433"/>
      <c r="OVD24" s="433"/>
      <c r="OVE24" s="433"/>
      <c r="OVF24" s="433"/>
      <c r="OVG24" s="433"/>
      <c r="OVH24" s="433"/>
      <c r="OVI24" s="433"/>
      <c r="OVJ24" s="433"/>
      <c r="OVK24" s="433"/>
      <c r="OVL24" s="433"/>
      <c r="OVM24" s="433"/>
      <c r="OVN24" s="433"/>
      <c r="OVO24" s="433"/>
      <c r="OVP24" s="433"/>
      <c r="OVQ24" s="433"/>
      <c r="OVR24" s="433"/>
      <c r="OVS24" s="433"/>
      <c r="OVT24" s="433"/>
      <c r="OVU24" s="433"/>
      <c r="OVV24" s="433"/>
      <c r="OVW24" s="433"/>
      <c r="OVX24" s="433"/>
      <c r="OVY24" s="433"/>
      <c r="OVZ24" s="433"/>
      <c r="OWA24" s="433"/>
      <c r="OWB24" s="433"/>
      <c r="OWC24" s="433"/>
      <c r="OWD24" s="433"/>
      <c r="OWE24" s="433"/>
      <c r="OWF24" s="433"/>
      <c r="OWG24" s="433"/>
      <c r="OWH24" s="433"/>
      <c r="OWI24" s="433"/>
      <c r="OWJ24" s="433"/>
      <c r="OWK24" s="433"/>
      <c r="OWL24" s="433"/>
      <c r="OWM24" s="433"/>
      <c r="OWN24" s="433"/>
      <c r="OWO24" s="433"/>
      <c r="OWP24" s="433"/>
      <c r="OWQ24" s="433"/>
      <c r="OWR24" s="433"/>
      <c r="OWS24" s="433"/>
      <c r="OWT24" s="433"/>
      <c r="OWU24" s="433"/>
      <c r="OWV24" s="433"/>
      <c r="OWW24" s="433"/>
      <c r="OWX24" s="433"/>
      <c r="OWY24" s="433"/>
      <c r="OWZ24" s="433"/>
      <c r="OXA24" s="433"/>
      <c r="OXB24" s="433"/>
      <c r="OXC24" s="433"/>
      <c r="OXD24" s="433"/>
      <c r="OXE24" s="433"/>
      <c r="OXF24" s="433"/>
      <c r="OXG24" s="433"/>
      <c r="OXH24" s="433"/>
      <c r="OXI24" s="433"/>
      <c r="OXJ24" s="433"/>
      <c r="OXK24" s="433"/>
      <c r="OXL24" s="433"/>
      <c r="OXM24" s="433"/>
      <c r="OXN24" s="433"/>
      <c r="OXO24" s="433"/>
      <c r="OXP24" s="433"/>
      <c r="OXQ24" s="433"/>
      <c r="OXR24" s="433"/>
      <c r="OXS24" s="433"/>
      <c r="OXT24" s="433"/>
      <c r="OXU24" s="433"/>
      <c r="OXV24" s="433"/>
      <c r="OXW24" s="433"/>
      <c r="OXX24" s="433"/>
      <c r="OXY24" s="433"/>
      <c r="OXZ24" s="433"/>
      <c r="OYA24" s="433"/>
      <c r="OYB24" s="433"/>
      <c r="OYC24" s="433"/>
      <c r="OYD24" s="433"/>
      <c r="OYE24" s="433"/>
      <c r="OYF24" s="433"/>
      <c r="OYG24" s="433"/>
      <c r="OYH24" s="433"/>
      <c r="OYI24" s="433"/>
      <c r="OYJ24" s="433"/>
      <c r="OYK24" s="433"/>
      <c r="OYL24" s="433"/>
      <c r="OYM24" s="433"/>
      <c r="OYN24" s="433"/>
      <c r="OYO24" s="433"/>
      <c r="OYP24" s="433"/>
      <c r="OYQ24" s="433"/>
      <c r="OYR24" s="433"/>
      <c r="OYS24" s="433"/>
      <c r="OYT24" s="433"/>
      <c r="OYU24" s="433"/>
      <c r="OYV24" s="433"/>
      <c r="OYW24" s="433"/>
      <c r="OYX24" s="433"/>
      <c r="OYY24" s="433"/>
      <c r="OYZ24" s="433"/>
      <c r="OZA24" s="433"/>
      <c r="OZB24" s="433"/>
      <c r="OZC24" s="433"/>
      <c r="OZD24" s="433"/>
      <c r="OZE24" s="433"/>
      <c r="OZF24" s="433"/>
      <c r="OZG24" s="433"/>
      <c r="OZH24" s="433"/>
      <c r="OZI24" s="433"/>
      <c r="OZJ24" s="433"/>
      <c r="OZK24" s="433"/>
      <c r="OZL24" s="433"/>
      <c r="OZM24" s="433"/>
      <c r="OZN24" s="433"/>
      <c r="OZO24" s="433"/>
      <c r="OZP24" s="433"/>
      <c r="OZQ24" s="433"/>
      <c r="OZR24" s="433"/>
      <c r="OZS24" s="433"/>
      <c r="OZT24" s="433"/>
      <c r="OZU24" s="433"/>
      <c r="OZV24" s="433"/>
      <c r="OZW24" s="433"/>
      <c r="OZX24" s="433"/>
      <c r="OZY24" s="433"/>
      <c r="OZZ24" s="433"/>
      <c r="PAA24" s="433"/>
      <c r="PAB24" s="433"/>
      <c r="PAC24" s="433"/>
      <c r="PAD24" s="433"/>
      <c r="PAE24" s="433"/>
      <c r="PAF24" s="433"/>
      <c r="PAG24" s="433"/>
      <c r="PAH24" s="433"/>
      <c r="PAI24" s="433"/>
      <c r="PAJ24" s="433"/>
      <c r="PAK24" s="433"/>
      <c r="PAL24" s="433"/>
      <c r="PAM24" s="433"/>
      <c r="PAN24" s="433"/>
      <c r="PAO24" s="433"/>
      <c r="PAP24" s="433"/>
      <c r="PAQ24" s="433"/>
      <c r="PAR24" s="433"/>
      <c r="PAS24" s="433"/>
      <c r="PAT24" s="433"/>
      <c r="PAU24" s="433"/>
      <c r="PAV24" s="433"/>
      <c r="PAW24" s="433"/>
      <c r="PAX24" s="433"/>
      <c r="PAY24" s="433"/>
      <c r="PAZ24" s="433"/>
      <c r="PBA24" s="433"/>
      <c r="PBB24" s="433"/>
      <c r="PBC24" s="433"/>
      <c r="PBD24" s="433"/>
      <c r="PBE24" s="433"/>
      <c r="PBF24" s="433"/>
      <c r="PBG24" s="433"/>
      <c r="PBH24" s="433"/>
      <c r="PBI24" s="433"/>
      <c r="PBJ24" s="433"/>
      <c r="PBK24" s="433"/>
      <c r="PBL24" s="433"/>
      <c r="PBM24" s="433"/>
      <c r="PBN24" s="433"/>
      <c r="PBO24" s="433"/>
      <c r="PBP24" s="433"/>
      <c r="PBQ24" s="433"/>
      <c r="PBR24" s="433"/>
      <c r="PBS24" s="433"/>
      <c r="PBT24" s="433"/>
      <c r="PBU24" s="433"/>
      <c r="PBV24" s="433"/>
      <c r="PBW24" s="433"/>
      <c r="PBX24" s="433"/>
      <c r="PBY24" s="433"/>
      <c r="PBZ24" s="433"/>
      <c r="PCA24" s="433"/>
      <c r="PCB24" s="433"/>
      <c r="PCC24" s="433"/>
      <c r="PCD24" s="433"/>
      <c r="PCE24" s="433"/>
      <c r="PCF24" s="433"/>
      <c r="PCG24" s="433"/>
      <c r="PCH24" s="433"/>
      <c r="PCI24" s="433"/>
      <c r="PCJ24" s="433"/>
      <c r="PCK24" s="433"/>
      <c r="PCL24" s="433"/>
      <c r="PCM24" s="433"/>
      <c r="PCN24" s="433"/>
      <c r="PCO24" s="433"/>
      <c r="PCP24" s="433"/>
      <c r="PCQ24" s="433"/>
      <c r="PCR24" s="433"/>
      <c r="PCS24" s="433"/>
      <c r="PCT24" s="433"/>
      <c r="PCU24" s="433"/>
      <c r="PCV24" s="433"/>
      <c r="PCW24" s="433"/>
      <c r="PCX24" s="433"/>
      <c r="PCY24" s="433"/>
      <c r="PCZ24" s="433"/>
      <c r="PDA24" s="433"/>
      <c r="PDB24" s="433"/>
      <c r="PDC24" s="433"/>
      <c r="PDD24" s="433"/>
      <c r="PDE24" s="433"/>
      <c r="PDF24" s="433"/>
      <c r="PDG24" s="433"/>
      <c r="PDH24" s="433"/>
      <c r="PDI24" s="433"/>
      <c r="PDJ24" s="433"/>
      <c r="PDK24" s="433"/>
      <c r="PDL24" s="433"/>
      <c r="PDM24" s="433"/>
      <c r="PDN24" s="433"/>
      <c r="PDO24" s="433"/>
      <c r="PDP24" s="433"/>
      <c r="PDQ24" s="433"/>
      <c r="PDR24" s="433"/>
      <c r="PDS24" s="433"/>
      <c r="PDT24" s="433"/>
      <c r="PDU24" s="433"/>
      <c r="PDV24" s="433"/>
      <c r="PDW24" s="433"/>
      <c r="PDX24" s="433"/>
      <c r="PDY24" s="433"/>
      <c r="PDZ24" s="433"/>
      <c r="PEA24" s="433"/>
      <c r="PEB24" s="433"/>
      <c r="PEC24" s="433"/>
      <c r="PED24" s="433"/>
      <c r="PEE24" s="433"/>
      <c r="PEF24" s="433"/>
      <c r="PEG24" s="433"/>
      <c r="PEH24" s="433"/>
      <c r="PEI24" s="433"/>
      <c r="PEJ24" s="433"/>
      <c r="PEK24" s="433"/>
      <c r="PEL24" s="433"/>
      <c r="PEM24" s="433"/>
      <c r="PEN24" s="433"/>
      <c r="PEO24" s="433"/>
      <c r="PEP24" s="433"/>
      <c r="PEQ24" s="433"/>
      <c r="PER24" s="433"/>
      <c r="PES24" s="433"/>
      <c r="PET24" s="433"/>
      <c r="PEU24" s="433"/>
      <c r="PEV24" s="433"/>
      <c r="PEW24" s="433"/>
      <c r="PEX24" s="433"/>
      <c r="PEY24" s="433"/>
      <c r="PEZ24" s="433"/>
      <c r="PFA24" s="433"/>
      <c r="PFB24" s="433"/>
      <c r="PFC24" s="433"/>
      <c r="PFD24" s="433"/>
      <c r="PFE24" s="433"/>
      <c r="PFF24" s="433"/>
      <c r="PFG24" s="433"/>
      <c r="PFH24" s="433"/>
      <c r="PFI24" s="433"/>
      <c r="PFJ24" s="433"/>
      <c r="PFK24" s="433"/>
      <c r="PFL24" s="433"/>
      <c r="PFM24" s="433"/>
      <c r="PFN24" s="433"/>
      <c r="PFO24" s="433"/>
      <c r="PFP24" s="433"/>
      <c r="PFQ24" s="433"/>
      <c r="PFR24" s="433"/>
      <c r="PFS24" s="433"/>
      <c r="PFT24" s="433"/>
      <c r="PFU24" s="433"/>
      <c r="PFV24" s="433"/>
      <c r="PFW24" s="433"/>
      <c r="PFX24" s="433"/>
      <c r="PFY24" s="433"/>
      <c r="PFZ24" s="433"/>
      <c r="PGA24" s="433"/>
      <c r="PGB24" s="433"/>
      <c r="PGC24" s="433"/>
      <c r="PGD24" s="433"/>
      <c r="PGE24" s="433"/>
      <c r="PGF24" s="433"/>
      <c r="PGG24" s="433"/>
      <c r="PGH24" s="433"/>
      <c r="PGI24" s="433"/>
      <c r="PGJ24" s="433"/>
      <c r="PGK24" s="433"/>
      <c r="PGL24" s="433"/>
      <c r="PGM24" s="433"/>
      <c r="PGN24" s="433"/>
      <c r="PGO24" s="433"/>
      <c r="PGP24" s="433"/>
      <c r="PGQ24" s="433"/>
      <c r="PGR24" s="433"/>
      <c r="PGS24" s="433"/>
      <c r="PGT24" s="433"/>
      <c r="PGU24" s="433"/>
      <c r="PGV24" s="433"/>
      <c r="PGW24" s="433"/>
      <c r="PGX24" s="433"/>
      <c r="PGY24" s="433"/>
      <c r="PGZ24" s="433"/>
      <c r="PHA24" s="433"/>
      <c r="PHB24" s="433"/>
      <c r="PHC24" s="433"/>
      <c r="PHD24" s="433"/>
      <c r="PHE24" s="433"/>
      <c r="PHF24" s="433"/>
      <c r="PHG24" s="433"/>
      <c r="PHH24" s="433"/>
      <c r="PHI24" s="433"/>
      <c r="PHJ24" s="433"/>
      <c r="PHK24" s="433"/>
      <c r="PHL24" s="433"/>
      <c r="PHM24" s="433"/>
      <c r="PHN24" s="433"/>
      <c r="PHO24" s="433"/>
      <c r="PHP24" s="433"/>
      <c r="PHQ24" s="433"/>
      <c r="PHR24" s="433"/>
      <c r="PHS24" s="433"/>
      <c r="PHT24" s="433"/>
      <c r="PHU24" s="433"/>
      <c r="PHV24" s="433"/>
      <c r="PHW24" s="433"/>
      <c r="PHX24" s="433"/>
      <c r="PHY24" s="433"/>
      <c r="PHZ24" s="433"/>
      <c r="PIA24" s="433"/>
      <c r="PIB24" s="433"/>
      <c r="PIC24" s="433"/>
      <c r="PID24" s="433"/>
      <c r="PIE24" s="433"/>
      <c r="PIF24" s="433"/>
      <c r="PIG24" s="433"/>
      <c r="PIH24" s="433"/>
      <c r="PII24" s="433"/>
      <c r="PIJ24" s="433"/>
      <c r="PIK24" s="433"/>
      <c r="PIL24" s="433"/>
      <c r="PIM24" s="433"/>
      <c r="PIN24" s="433"/>
      <c r="PIO24" s="433"/>
      <c r="PIP24" s="433"/>
      <c r="PIQ24" s="433"/>
      <c r="PIR24" s="433"/>
      <c r="PIS24" s="433"/>
      <c r="PIT24" s="433"/>
      <c r="PIU24" s="433"/>
      <c r="PIV24" s="433"/>
      <c r="PIW24" s="433"/>
      <c r="PIX24" s="433"/>
      <c r="PIY24" s="433"/>
      <c r="PIZ24" s="433"/>
      <c r="PJA24" s="433"/>
      <c r="PJB24" s="433"/>
      <c r="PJC24" s="433"/>
      <c r="PJD24" s="433"/>
      <c r="PJE24" s="433"/>
      <c r="PJF24" s="433"/>
      <c r="PJG24" s="433"/>
      <c r="PJH24" s="433"/>
      <c r="PJI24" s="433"/>
      <c r="PJJ24" s="433"/>
      <c r="PJK24" s="433"/>
      <c r="PJL24" s="433"/>
      <c r="PJM24" s="433"/>
      <c r="PJN24" s="433"/>
      <c r="PJO24" s="433"/>
      <c r="PJP24" s="433"/>
      <c r="PJQ24" s="433"/>
      <c r="PJR24" s="433"/>
      <c r="PJS24" s="433"/>
      <c r="PJT24" s="433"/>
      <c r="PJU24" s="433"/>
      <c r="PJV24" s="433"/>
      <c r="PJW24" s="433"/>
      <c r="PJX24" s="433"/>
      <c r="PJY24" s="433"/>
      <c r="PJZ24" s="433"/>
      <c r="PKA24" s="433"/>
      <c r="PKB24" s="433"/>
      <c r="PKC24" s="433"/>
      <c r="PKD24" s="433"/>
      <c r="PKE24" s="433"/>
      <c r="PKF24" s="433"/>
      <c r="PKG24" s="433"/>
      <c r="PKH24" s="433"/>
      <c r="PKI24" s="433"/>
      <c r="PKJ24" s="433"/>
      <c r="PKK24" s="433"/>
      <c r="PKL24" s="433"/>
      <c r="PKM24" s="433"/>
      <c r="PKN24" s="433"/>
      <c r="PKO24" s="433"/>
      <c r="PKP24" s="433"/>
      <c r="PKQ24" s="433"/>
      <c r="PKR24" s="433"/>
      <c r="PKS24" s="433"/>
      <c r="PKT24" s="433"/>
      <c r="PKU24" s="433"/>
      <c r="PKV24" s="433"/>
      <c r="PKW24" s="433"/>
      <c r="PKX24" s="433"/>
      <c r="PKY24" s="433"/>
      <c r="PKZ24" s="433"/>
      <c r="PLA24" s="433"/>
      <c r="PLB24" s="433"/>
      <c r="PLC24" s="433"/>
      <c r="PLD24" s="433"/>
      <c r="PLE24" s="433"/>
      <c r="PLF24" s="433"/>
      <c r="PLG24" s="433"/>
      <c r="PLH24" s="433"/>
      <c r="PLI24" s="433"/>
      <c r="PLJ24" s="433"/>
      <c r="PLK24" s="433"/>
      <c r="PLL24" s="433"/>
      <c r="PLM24" s="433"/>
      <c r="PLN24" s="433"/>
      <c r="PLO24" s="433"/>
      <c r="PLP24" s="433"/>
      <c r="PLQ24" s="433"/>
      <c r="PLR24" s="433"/>
      <c r="PLS24" s="433"/>
      <c r="PLT24" s="433"/>
      <c r="PLU24" s="433"/>
      <c r="PLV24" s="433"/>
      <c r="PLW24" s="433"/>
      <c r="PLX24" s="433"/>
      <c r="PLY24" s="433"/>
      <c r="PLZ24" s="433"/>
      <c r="PMA24" s="433"/>
      <c r="PMB24" s="433"/>
      <c r="PMC24" s="433"/>
      <c r="PMD24" s="433"/>
      <c r="PME24" s="433"/>
      <c r="PMF24" s="433"/>
      <c r="PMG24" s="433"/>
      <c r="PMH24" s="433"/>
      <c r="PMI24" s="433"/>
      <c r="PMJ24" s="433"/>
      <c r="PMK24" s="433"/>
      <c r="PML24" s="433"/>
      <c r="PMM24" s="433"/>
      <c r="PMN24" s="433"/>
      <c r="PMO24" s="433"/>
      <c r="PMP24" s="433"/>
      <c r="PMQ24" s="433"/>
      <c r="PMR24" s="433"/>
      <c r="PMS24" s="433"/>
      <c r="PMT24" s="433"/>
      <c r="PMU24" s="433"/>
      <c r="PMV24" s="433"/>
      <c r="PMW24" s="433"/>
      <c r="PMX24" s="433"/>
      <c r="PMY24" s="433"/>
      <c r="PMZ24" s="433"/>
      <c r="PNA24" s="433"/>
      <c r="PNB24" s="433"/>
      <c r="PNC24" s="433"/>
      <c r="PND24" s="433"/>
      <c r="PNE24" s="433"/>
      <c r="PNF24" s="433"/>
      <c r="PNG24" s="433"/>
      <c r="PNH24" s="433"/>
      <c r="PNI24" s="433"/>
      <c r="PNJ24" s="433"/>
      <c r="PNK24" s="433"/>
      <c r="PNL24" s="433"/>
      <c r="PNM24" s="433"/>
      <c r="PNN24" s="433"/>
      <c r="PNO24" s="433"/>
      <c r="PNP24" s="433"/>
      <c r="PNQ24" s="433"/>
      <c r="PNR24" s="433"/>
      <c r="PNS24" s="433"/>
      <c r="PNT24" s="433"/>
      <c r="PNU24" s="433"/>
      <c r="PNV24" s="433"/>
      <c r="PNW24" s="433"/>
      <c r="PNX24" s="433"/>
      <c r="PNY24" s="433"/>
      <c r="PNZ24" s="433"/>
      <c r="POA24" s="433"/>
      <c r="POB24" s="433"/>
      <c r="POC24" s="433"/>
      <c r="POD24" s="433"/>
      <c r="POE24" s="433"/>
      <c r="POF24" s="433"/>
      <c r="POG24" s="433"/>
      <c r="POH24" s="433"/>
      <c r="POI24" s="433"/>
      <c r="POJ24" s="433"/>
      <c r="POK24" s="433"/>
      <c r="POL24" s="433"/>
      <c r="POM24" s="433"/>
      <c r="PON24" s="433"/>
      <c r="POO24" s="433"/>
      <c r="POP24" s="433"/>
      <c r="POQ24" s="433"/>
      <c r="POR24" s="433"/>
      <c r="POS24" s="433"/>
      <c r="POT24" s="433"/>
      <c r="POU24" s="433"/>
      <c r="POV24" s="433"/>
      <c r="POW24" s="433"/>
      <c r="POX24" s="433"/>
      <c r="POY24" s="433"/>
      <c r="POZ24" s="433"/>
      <c r="PPA24" s="433"/>
      <c r="PPB24" s="433"/>
      <c r="PPC24" s="433"/>
      <c r="PPD24" s="433"/>
      <c r="PPE24" s="433"/>
      <c r="PPF24" s="433"/>
      <c r="PPG24" s="433"/>
      <c r="PPH24" s="433"/>
      <c r="PPI24" s="433"/>
      <c r="PPJ24" s="433"/>
      <c r="PPK24" s="433"/>
      <c r="PPL24" s="433"/>
      <c r="PPM24" s="433"/>
      <c r="PPN24" s="433"/>
      <c r="PPO24" s="433"/>
      <c r="PPP24" s="433"/>
      <c r="PPQ24" s="433"/>
      <c r="PPR24" s="433"/>
      <c r="PPS24" s="433"/>
      <c r="PPT24" s="433"/>
      <c r="PPU24" s="433"/>
      <c r="PPV24" s="433"/>
      <c r="PPW24" s="433"/>
      <c r="PPX24" s="433"/>
      <c r="PPY24" s="433"/>
      <c r="PPZ24" s="433"/>
      <c r="PQA24" s="433"/>
      <c r="PQB24" s="433"/>
      <c r="PQC24" s="433"/>
      <c r="PQD24" s="433"/>
      <c r="PQE24" s="433"/>
      <c r="PQF24" s="433"/>
      <c r="PQG24" s="433"/>
      <c r="PQH24" s="433"/>
      <c r="PQI24" s="433"/>
      <c r="PQJ24" s="433"/>
      <c r="PQK24" s="433"/>
      <c r="PQL24" s="433"/>
      <c r="PQM24" s="433"/>
      <c r="PQN24" s="433"/>
      <c r="PQO24" s="433"/>
      <c r="PQP24" s="433"/>
      <c r="PQQ24" s="433"/>
      <c r="PQR24" s="433"/>
      <c r="PQS24" s="433"/>
      <c r="PQT24" s="433"/>
      <c r="PQU24" s="433"/>
      <c r="PQV24" s="433"/>
      <c r="PQW24" s="433"/>
      <c r="PQX24" s="433"/>
      <c r="PQY24" s="433"/>
      <c r="PQZ24" s="433"/>
      <c r="PRA24" s="433"/>
      <c r="PRB24" s="433"/>
      <c r="PRC24" s="433"/>
      <c r="PRD24" s="433"/>
      <c r="PRE24" s="433"/>
      <c r="PRF24" s="433"/>
      <c r="PRG24" s="433"/>
      <c r="PRH24" s="433"/>
      <c r="PRI24" s="433"/>
      <c r="PRJ24" s="433"/>
      <c r="PRK24" s="433"/>
      <c r="PRL24" s="433"/>
      <c r="PRM24" s="433"/>
      <c r="PRN24" s="433"/>
      <c r="PRO24" s="433"/>
      <c r="PRP24" s="433"/>
      <c r="PRQ24" s="433"/>
      <c r="PRR24" s="433"/>
      <c r="PRS24" s="433"/>
      <c r="PRT24" s="433"/>
      <c r="PRU24" s="433"/>
      <c r="PRV24" s="433"/>
      <c r="PRW24" s="433"/>
      <c r="PRX24" s="433"/>
      <c r="PRY24" s="433"/>
      <c r="PRZ24" s="433"/>
      <c r="PSA24" s="433"/>
      <c r="PSB24" s="433"/>
      <c r="PSC24" s="433"/>
      <c r="PSD24" s="433"/>
      <c r="PSE24" s="433"/>
      <c r="PSF24" s="433"/>
      <c r="PSG24" s="433"/>
      <c r="PSH24" s="433"/>
      <c r="PSI24" s="433"/>
      <c r="PSJ24" s="433"/>
      <c r="PSK24" s="433"/>
      <c r="PSL24" s="433"/>
      <c r="PSM24" s="433"/>
      <c r="PSN24" s="433"/>
      <c r="PSO24" s="433"/>
      <c r="PSP24" s="433"/>
      <c r="PSQ24" s="433"/>
      <c r="PSR24" s="433"/>
      <c r="PSS24" s="433"/>
      <c r="PST24" s="433"/>
      <c r="PSU24" s="433"/>
      <c r="PSV24" s="433"/>
      <c r="PSW24" s="433"/>
      <c r="PSX24" s="433"/>
      <c r="PSY24" s="433"/>
      <c r="PSZ24" s="433"/>
      <c r="PTA24" s="433"/>
      <c r="PTB24" s="433"/>
      <c r="PTC24" s="433"/>
      <c r="PTD24" s="433"/>
      <c r="PTE24" s="433"/>
      <c r="PTF24" s="433"/>
      <c r="PTG24" s="433"/>
      <c r="PTH24" s="433"/>
      <c r="PTI24" s="433"/>
      <c r="PTJ24" s="433"/>
      <c r="PTK24" s="433"/>
      <c r="PTL24" s="433"/>
      <c r="PTM24" s="433"/>
      <c r="PTN24" s="433"/>
      <c r="PTO24" s="433"/>
      <c r="PTP24" s="433"/>
      <c r="PTQ24" s="433"/>
      <c r="PTR24" s="433"/>
      <c r="PTS24" s="433"/>
      <c r="PTT24" s="433"/>
      <c r="PTU24" s="433"/>
      <c r="PTV24" s="433"/>
      <c r="PTW24" s="433"/>
      <c r="PTX24" s="433"/>
      <c r="PTY24" s="433"/>
      <c r="PTZ24" s="433"/>
      <c r="PUA24" s="433"/>
      <c r="PUB24" s="433"/>
      <c r="PUC24" s="433"/>
      <c r="PUD24" s="433"/>
      <c r="PUE24" s="433"/>
      <c r="PUF24" s="433"/>
      <c r="PUG24" s="433"/>
      <c r="PUH24" s="433"/>
      <c r="PUI24" s="433"/>
      <c r="PUJ24" s="433"/>
      <c r="PUK24" s="433"/>
      <c r="PUL24" s="433"/>
      <c r="PUM24" s="433"/>
      <c r="PUN24" s="433"/>
      <c r="PUO24" s="433"/>
      <c r="PUP24" s="433"/>
      <c r="PUQ24" s="433"/>
      <c r="PUR24" s="433"/>
      <c r="PUS24" s="433"/>
      <c r="PUT24" s="433"/>
      <c r="PUU24" s="433"/>
      <c r="PUV24" s="433"/>
      <c r="PUW24" s="433"/>
      <c r="PUX24" s="433"/>
      <c r="PUY24" s="433"/>
      <c r="PUZ24" s="433"/>
      <c r="PVA24" s="433"/>
      <c r="PVB24" s="433"/>
      <c r="PVC24" s="433"/>
      <c r="PVD24" s="433"/>
      <c r="PVE24" s="433"/>
      <c r="PVF24" s="433"/>
      <c r="PVG24" s="433"/>
      <c r="PVH24" s="433"/>
      <c r="PVI24" s="433"/>
      <c r="PVJ24" s="433"/>
      <c r="PVK24" s="433"/>
      <c r="PVL24" s="433"/>
      <c r="PVM24" s="433"/>
      <c r="PVN24" s="433"/>
      <c r="PVO24" s="433"/>
      <c r="PVP24" s="433"/>
      <c r="PVQ24" s="433"/>
      <c r="PVR24" s="433"/>
      <c r="PVS24" s="433"/>
      <c r="PVT24" s="433"/>
      <c r="PVU24" s="433"/>
      <c r="PVV24" s="433"/>
      <c r="PVW24" s="433"/>
      <c r="PVX24" s="433"/>
      <c r="PVY24" s="433"/>
      <c r="PVZ24" s="433"/>
      <c r="PWA24" s="433"/>
      <c r="PWB24" s="433"/>
      <c r="PWC24" s="433"/>
      <c r="PWD24" s="433"/>
      <c r="PWE24" s="433"/>
      <c r="PWF24" s="433"/>
      <c r="PWG24" s="433"/>
      <c r="PWH24" s="433"/>
      <c r="PWI24" s="433"/>
      <c r="PWJ24" s="433"/>
      <c r="PWK24" s="433"/>
      <c r="PWL24" s="433"/>
      <c r="PWM24" s="433"/>
      <c r="PWN24" s="433"/>
      <c r="PWO24" s="433"/>
      <c r="PWP24" s="433"/>
      <c r="PWQ24" s="433"/>
      <c r="PWR24" s="433"/>
      <c r="PWS24" s="433"/>
      <c r="PWT24" s="433"/>
      <c r="PWU24" s="433"/>
      <c r="PWV24" s="433"/>
      <c r="PWW24" s="433"/>
      <c r="PWX24" s="433"/>
      <c r="PWY24" s="433"/>
      <c r="PWZ24" s="433"/>
      <c r="PXA24" s="433"/>
      <c r="PXB24" s="433"/>
      <c r="PXC24" s="433"/>
      <c r="PXD24" s="433"/>
      <c r="PXE24" s="433"/>
      <c r="PXF24" s="433"/>
      <c r="PXG24" s="433"/>
      <c r="PXH24" s="433"/>
      <c r="PXI24" s="433"/>
      <c r="PXJ24" s="433"/>
      <c r="PXK24" s="433"/>
      <c r="PXL24" s="433"/>
      <c r="PXM24" s="433"/>
      <c r="PXN24" s="433"/>
      <c r="PXO24" s="433"/>
      <c r="PXP24" s="433"/>
      <c r="PXQ24" s="433"/>
      <c r="PXR24" s="433"/>
      <c r="PXS24" s="433"/>
      <c r="PXT24" s="433"/>
      <c r="PXU24" s="433"/>
      <c r="PXV24" s="433"/>
      <c r="PXW24" s="433"/>
      <c r="PXX24" s="433"/>
      <c r="PXY24" s="433"/>
      <c r="PXZ24" s="433"/>
      <c r="PYA24" s="433"/>
      <c r="PYB24" s="433"/>
      <c r="PYC24" s="433"/>
      <c r="PYD24" s="433"/>
      <c r="PYE24" s="433"/>
      <c r="PYF24" s="433"/>
      <c r="PYG24" s="433"/>
      <c r="PYH24" s="433"/>
      <c r="PYI24" s="433"/>
      <c r="PYJ24" s="433"/>
      <c r="PYK24" s="433"/>
      <c r="PYL24" s="433"/>
      <c r="PYM24" s="433"/>
      <c r="PYN24" s="433"/>
      <c r="PYO24" s="433"/>
      <c r="PYP24" s="433"/>
      <c r="PYQ24" s="433"/>
      <c r="PYR24" s="433"/>
      <c r="PYS24" s="433"/>
      <c r="PYT24" s="433"/>
      <c r="PYU24" s="433"/>
      <c r="PYV24" s="433"/>
      <c r="PYW24" s="433"/>
      <c r="PYX24" s="433"/>
      <c r="PYY24" s="433"/>
      <c r="PYZ24" s="433"/>
      <c r="PZA24" s="433"/>
      <c r="PZB24" s="433"/>
      <c r="PZC24" s="433"/>
      <c r="PZD24" s="433"/>
      <c r="PZE24" s="433"/>
      <c r="PZF24" s="433"/>
      <c r="PZG24" s="433"/>
      <c r="PZH24" s="433"/>
      <c r="PZI24" s="433"/>
      <c r="PZJ24" s="433"/>
      <c r="PZK24" s="433"/>
      <c r="PZL24" s="433"/>
      <c r="PZM24" s="433"/>
      <c r="PZN24" s="433"/>
      <c r="PZO24" s="433"/>
      <c r="PZP24" s="433"/>
      <c r="PZQ24" s="433"/>
      <c r="PZR24" s="433"/>
      <c r="PZS24" s="433"/>
      <c r="PZT24" s="433"/>
      <c r="PZU24" s="433"/>
      <c r="PZV24" s="433"/>
      <c r="PZW24" s="433"/>
      <c r="PZX24" s="433"/>
      <c r="PZY24" s="433"/>
      <c r="PZZ24" s="433"/>
      <c r="QAA24" s="433"/>
      <c r="QAB24" s="433"/>
      <c r="QAC24" s="433"/>
      <c r="QAD24" s="433"/>
      <c r="QAE24" s="433"/>
      <c r="QAF24" s="433"/>
      <c r="QAG24" s="433"/>
      <c r="QAH24" s="433"/>
      <c r="QAI24" s="433"/>
      <c r="QAJ24" s="433"/>
      <c r="QAK24" s="433"/>
      <c r="QAL24" s="433"/>
      <c r="QAM24" s="433"/>
      <c r="QAN24" s="433"/>
      <c r="QAO24" s="433"/>
      <c r="QAP24" s="433"/>
      <c r="QAQ24" s="433"/>
      <c r="QAR24" s="433"/>
      <c r="QAS24" s="433"/>
      <c r="QAT24" s="433"/>
      <c r="QAU24" s="433"/>
      <c r="QAV24" s="433"/>
      <c r="QAW24" s="433"/>
      <c r="QAX24" s="433"/>
      <c r="QAY24" s="433"/>
      <c r="QAZ24" s="433"/>
      <c r="QBA24" s="433"/>
      <c r="QBB24" s="433"/>
      <c r="QBC24" s="433"/>
      <c r="QBD24" s="433"/>
      <c r="QBE24" s="433"/>
      <c r="QBF24" s="433"/>
      <c r="QBG24" s="433"/>
      <c r="QBH24" s="433"/>
      <c r="QBI24" s="433"/>
      <c r="QBJ24" s="433"/>
      <c r="QBK24" s="433"/>
      <c r="QBL24" s="433"/>
      <c r="QBM24" s="433"/>
      <c r="QBN24" s="433"/>
      <c r="QBO24" s="433"/>
      <c r="QBP24" s="433"/>
      <c r="QBQ24" s="433"/>
      <c r="QBR24" s="433"/>
      <c r="QBS24" s="433"/>
      <c r="QBT24" s="433"/>
      <c r="QBU24" s="433"/>
      <c r="QBV24" s="433"/>
      <c r="QBW24" s="433"/>
      <c r="QBX24" s="433"/>
      <c r="QBY24" s="433"/>
      <c r="QBZ24" s="433"/>
      <c r="QCA24" s="433"/>
      <c r="QCB24" s="433"/>
      <c r="QCC24" s="433"/>
      <c r="QCD24" s="433"/>
      <c r="QCE24" s="433"/>
      <c r="QCF24" s="433"/>
      <c r="QCG24" s="433"/>
      <c r="QCH24" s="433"/>
      <c r="QCI24" s="433"/>
      <c r="QCJ24" s="433"/>
      <c r="QCK24" s="433"/>
      <c r="QCL24" s="433"/>
      <c r="QCM24" s="433"/>
      <c r="QCN24" s="433"/>
      <c r="QCO24" s="433"/>
      <c r="QCP24" s="433"/>
      <c r="QCQ24" s="433"/>
      <c r="QCR24" s="433"/>
      <c r="QCS24" s="433"/>
      <c r="QCT24" s="433"/>
      <c r="QCU24" s="433"/>
      <c r="QCV24" s="433"/>
      <c r="QCW24" s="433"/>
      <c r="QCX24" s="433"/>
      <c r="QCY24" s="433"/>
      <c r="QCZ24" s="433"/>
      <c r="QDA24" s="433"/>
      <c r="QDB24" s="433"/>
      <c r="QDC24" s="433"/>
      <c r="QDD24" s="433"/>
      <c r="QDE24" s="433"/>
      <c r="QDF24" s="433"/>
      <c r="QDG24" s="433"/>
      <c r="QDH24" s="433"/>
      <c r="QDI24" s="433"/>
      <c r="QDJ24" s="433"/>
      <c r="QDK24" s="433"/>
      <c r="QDL24" s="433"/>
      <c r="QDM24" s="433"/>
      <c r="QDN24" s="433"/>
      <c r="QDO24" s="433"/>
      <c r="QDP24" s="433"/>
      <c r="QDQ24" s="433"/>
      <c r="QDR24" s="433"/>
      <c r="QDS24" s="433"/>
      <c r="QDT24" s="433"/>
      <c r="QDU24" s="433"/>
      <c r="QDV24" s="433"/>
      <c r="QDW24" s="433"/>
      <c r="QDX24" s="433"/>
      <c r="QDY24" s="433"/>
      <c r="QDZ24" s="433"/>
      <c r="QEA24" s="433"/>
      <c r="QEB24" s="433"/>
      <c r="QEC24" s="433"/>
      <c r="QED24" s="433"/>
      <c r="QEE24" s="433"/>
      <c r="QEF24" s="433"/>
      <c r="QEG24" s="433"/>
      <c r="QEH24" s="433"/>
      <c r="QEI24" s="433"/>
      <c r="QEJ24" s="433"/>
      <c r="QEK24" s="433"/>
      <c r="QEL24" s="433"/>
      <c r="QEM24" s="433"/>
      <c r="QEN24" s="433"/>
      <c r="QEO24" s="433"/>
      <c r="QEP24" s="433"/>
      <c r="QEQ24" s="433"/>
      <c r="QER24" s="433"/>
      <c r="QES24" s="433"/>
      <c r="QET24" s="433"/>
      <c r="QEU24" s="433"/>
      <c r="QEV24" s="433"/>
      <c r="QEW24" s="433"/>
      <c r="QEX24" s="433"/>
      <c r="QEY24" s="433"/>
      <c r="QEZ24" s="433"/>
      <c r="QFA24" s="433"/>
      <c r="QFB24" s="433"/>
      <c r="QFC24" s="433"/>
      <c r="QFD24" s="433"/>
      <c r="QFE24" s="433"/>
      <c r="QFF24" s="433"/>
      <c r="QFG24" s="433"/>
      <c r="QFH24" s="433"/>
      <c r="QFI24" s="433"/>
      <c r="QFJ24" s="433"/>
      <c r="QFK24" s="433"/>
      <c r="QFL24" s="433"/>
      <c r="QFM24" s="433"/>
      <c r="QFN24" s="433"/>
      <c r="QFO24" s="433"/>
      <c r="QFP24" s="433"/>
      <c r="QFQ24" s="433"/>
      <c r="QFR24" s="433"/>
      <c r="QFS24" s="433"/>
      <c r="QFT24" s="433"/>
      <c r="QFU24" s="433"/>
      <c r="QFV24" s="433"/>
      <c r="QFW24" s="433"/>
      <c r="QFX24" s="433"/>
      <c r="QFY24" s="433"/>
      <c r="QFZ24" s="433"/>
      <c r="QGA24" s="433"/>
      <c r="QGB24" s="433"/>
      <c r="QGC24" s="433"/>
      <c r="QGD24" s="433"/>
      <c r="QGE24" s="433"/>
      <c r="QGF24" s="433"/>
      <c r="QGG24" s="433"/>
      <c r="QGH24" s="433"/>
      <c r="QGI24" s="433"/>
      <c r="QGJ24" s="433"/>
      <c r="QGK24" s="433"/>
      <c r="QGL24" s="433"/>
      <c r="QGM24" s="433"/>
      <c r="QGN24" s="433"/>
      <c r="QGO24" s="433"/>
      <c r="QGP24" s="433"/>
      <c r="QGQ24" s="433"/>
      <c r="QGR24" s="433"/>
      <c r="QGS24" s="433"/>
      <c r="QGT24" s="433"/>
      <c r="QGU24" s="433"/>
      <c r="QGV24" s="433"/>
      <c r="QGW24" s="433"/>
      <c r="QGX24" s="433"/>
      <c r="QGY24" s="433"/>
      <c r="QGZ24" s="433"/>
      <c r="QHA24" s="433"/>
      <c r="QHB24" s="433"/>
      <c r="QHC24" s="433"/>
      <c r="QHD24" s="433"/>
      <c r="QHE24" s="433"/>
      <c r="QHF24" s="433"/>
      <c r="QHG24" s="433"/>
      <c r="QHH24" s="433"/>
      <c r="QHI24" s="433"/>
      <c r="QHJ24" s="433"/>
      <c r="QHK24" s="433"/>
      <c r="QHL24" s="433"/>
      <c r="QHM24" s="433"/>
      <c r="QHN24" s="433"/>
      <c r="QHO24" s="433"/>
      <c r="QHP24" s="433"/>
      <c r="QHQ24" s="433"/>
      <c r="QHR24" s="433"/>
      <c r="QHS24" s="433"/>
      <c r="QHT24" s="433"/>
      <c r="QHU24" s="433"/>
      <c r="QHV24" s="433"/>
      <c r="QHW24" s="433"/>
      <c r="QHX24" s="433"/>
      <c r="QHY24" s="433"/>
      <c r="QHZ24" s="433"/>
      <c r="QIA24" s="433"/>
      <c r="QIB24" s="433"/>
      <c r="QIC24" s="433"/>
      <c r="QID24" s="433"/>
      <c r="QIE24" s="433"/>
      <c r="QIF24" s="433"/>
      <c r="QIG24" s="433"/>
      <c r="QIH24" s="433"/>
      <c r="QII24" s="433"/>
      <c r="QIJ24" s="433"/>
      <c r="QIK24" s="433"/>
      <c r="QIL24" s="433"/>
      <c r="QIM24" s="433"/>
      <c r="QIN24" s="433"/>
      <c r="QIO24" s="433"/>
      <c r="QIP24" s="433"/>
      <c r="QIQ24" s="433"/>
      <c r="QIR24" s="433"/>
      <c r="QIS24" s="433"/>
      <c r="QIT24" s="433"/>
      <c r="QIU24" s="433"/>
      <c r="QIV24" s="433"/>
      <c r="QIW24" s="433"/>
      <c r="QIX24" s="433"/>
      <c r="QIY24" s="433"/>
      <c r="QIZ24" s="433"/>
      <c r="QJA24" s="433"/>
      <c r="QJB24" s="433"/>
      <c r="QJC24" s="433"/>
      <c r="QJD24" s="433"/>
      <c r="QJE24" s="433"/>
      <c r="QJF24" s="433"/>
      <c r="QJG24" s="433"/>
      <c r="QJH24" s="433"/>
      <c r="QJI24" s="433"/>
      <c r="QJJ24" s="433"/>
      <c r="QJK24" s="433"/>
      <c r="QJL24" s="433"/>
      <c r="QJM24" s="433"/>
      <c r="QJN24" s="433"/>
      <c r="QJO24" s="433"/>
      <c r="QJP24" s="433"/>
      <c r="QJQ24" s="433"/>
      <c r="QJR24" s="433"/>
      <c r="QJS24" s="433"/>
      <c r="QJT24" s="433"/>
      <c r="QJU24" s="433"/>
      <c r="QJV24" s="433"/>
      <c r="QJW24" s="433"/>
      <c r="QJX24" s="433"/>
      <c r="QJY24" s="433"/>
      <c r="QJZ24" s="433"/>
      <c r="QKA24" s="433"/>
      <c r="QKB24" s="433"/>
      <c r="QKC24" s="433"/>
      <c r="QKD24" s="433"/>
      <c r="QKE24" s="433"/>
      <c r="QKF24" s="433"/>
      <c r="QKG24" s="433"/>
      <c r="QKH24" s="433"/>
      <c r="QKI24" s="433"/>
      <c r="QKJ24" s="433"/>
      <c r="QKK24" s="433"/>
      <c r="QKL24" s="433"/>
      <c r="QKM24" s="433"/>
      <c r="QKN24" s="433"/>
      <c r="QKO24" s="433"/>
      <c r="QKP24" s="433"/>
      <c r="QKQ24" s="433"/>
      <c r="QKR24" s="433"/>
      <c r="QKS24" s="433"/>
      <c r="QKT24" s="433"/>
      <c r="QKU24" s="433"/>
      <c r="QKV24" s="433"/>
      <c r="QKW24" s="433"/>
      <c r="QKX24" s="433"/>
      <c r="QKY24" s="433"/>
      <c r="QKZ24" s="433"/>
      <c r="QLA24" s="433"/>
      <c r="QLB24" s="433"/>
      <c r="QLC24" s="433"/>
      <c r="QLD24" s="433"/>
      <c r="QLE24" s="433"/>
      <c r="QLF24" s="433"/>
      <c r="QLG24" s="433"/>
      <c r="QLH24" s="433"/>
      <c r="QLI24" s="433"/>
      <c r="QLJ24" s="433"/>
      <c r="QLK24" s="433"/>
      <c r="QLL24" s="433"/>
      <c r="QLM24" s="433"/>
      <c r="QLN24" s="433"/>
      <c r="QLO24" s="433"/>
      <c r="QLP24" s="433"/>
      <c r="QLQ24" s="433"/>
      <c r="QLR24" s="433"/>
      <c r="QLS24" s="433"/>
      <c r="QLT24" s="433"/>
      <c r="QLU24" s="433"/>
      <c r="QLV24" s="433"/>
      <c r="QLW24" s="433"/>
      <c r="QLX24" s="433"/>
      <c r="QLY24" s="433"/>
      <c r="QLZ24" s="433"/>
      <c r="QMA24" s="433"/>
      <c r="QMB24" s="433"/>
      <c r="QMC24" s="433"/>
      <c r="QMD24" s="433"/>
      <c r="QME24" s="433"/>
      <c r="QMF24" s="433"/>
      <c r="QMG24" s="433"/>
      <c r="QMH24" s="433"/>
      <c r="QMI24" s="433"/>
      <c r="QMJ24" s="433"/>
      <c r="QMK24" s="433"/>
      <c r="QML24" s="433"/>
      <c r="QMM24" s="433"/>
      <c r="QMN24" s="433"/>
      <c r="QMO24" s="433"/>
      <c r="QMP24" s="433"/>
      <c r="QMQ24" s="433"/>
      <c r="QMR24" s="433"/>
      <c r="QMS24" s="433"/>
      <c r="QMT24" s="433"/>
      <c r="QMU24" s="433"/>
      <c r="QMV24" s="433"/>
      <c r="QMW24" s="433"/>
      <c r="QMX24" s="433"/>
      <c r="QMY24" s="433"/>
      <c r="QMZ24" s="433"/>
      <c r="QNA24" s="433"/>
      <c r="QNB24" s="433"/>
      <c r="QNC24" s="433"/>
      <c r="QND24" s="433"/>
      <c r="QNE24" s="433"/>
      <c r="QNF24" s="433"/>
      <c r="QNG24" s="433"/>
      <c r="QNH24" s="433"/>
      <c r="QNI24" s="433"/>
      <c r="QNJ24" s="433"/>
      <c r="QNK24" s="433"/>
      <c r="QNL24" s="433"/>
      <c r="QNM24" s="433"/>
      <c r="QNN24" s="433"/>
      <c r="QNO24" s="433"/>
      <c r="QNP24" s="433"/>
      <c r="QNQ24" s="433"/>
      <c r="QNR24" s="433"/>
      <c r="QNS24" s="433"/>
      <c r="QNT24" s="433"/>
      <c r="QNU24" s="433"/>
      <c r="QNV24" s="433"/>
      <c r="QNW24" s="433"/>
      <c r="QNX24" s="433"/>
      <c r="QNY24" s="433"/>
      <c r="QNZ24" s="433"/>
      <c r="QOA24" s="433"/>
      <c r="QOB24" s="433"/>
      <c r="QOC24" s="433"/>
      <c r="QOD24" s="433"/>
      <c r="QOE24" s="433"/>
      <c r="QOF24" s="433"/>
      <c r="QOG24" s="433"/>
      <c r="QOH24" s="433"/>
      <c r="QOI24" s="433"/>
      <c r="QOJ24" s="433"/>
      <c r="QOK24" s="433"/>
      <c r="QOL24" s="433"/>
      <c r="QOM24" s="433"/>
      <c r="QON24" s="433"/>
      <c r="QOO24" s="433"/>
      <c r="QOP24" s="433"/>
      <c r="QOQ24" s="433"/>
      <c r="QOR24" s="433"/>
      <c r="QOS24" s="433"/>
      <c r="QOT24" s="433"/>
      <c r="QOU24" s="433"/>
      <c r="QOV24" s="433"/>
      <c r="QOW24" s="433"/>
      <c r="QOX24" s="433"/>
      <c r="QOY24" s="433"/>
      <c r="QOZ24" s="433"/>
      <c r="QPA24" s="433"/>
      <c r="QPB24" s="433"/>
      <c r="QPC24" s="433"/>
      <c r="QPD24" s="433"/>
      <c r="QPE24" s="433"/>
      <c r="QPF24" s="433"/>
      <c r="QPG24" s="433"/>
      <c r="QPH24" s="433"/>
      <c r="QPI24" s="433"/>
      <c r="QPJ24" s="433"/>
      <c r="QPK24" s="433"/>
      <c r="QPL24" s="433"/>
      <c r="QPM24" s="433"/>
      <c r="QPN24" s="433"/>
      <c r="QPO24" s="433"/>
      <c r="QPP24" s="433"/>
      <c r="QPQ24" s="433"/>
      <c r="QPR24" s="433"/>
      <c r="QPS24" s="433"/>
      <c r="QPT24" s="433"/>
      <c r="QPU24" s="433"/>
      <c r="QPV24" s="433"/>
      <c r="QPW24" s="433"/>
      <c r="QPX24" s="433"/>
      <c r="QPY24" s="433"/>
      <c r="QPZ24" s="433"/>
      <c r="QQA24" s="433"/>
      <c r="QQB24" s="433"/>
      <c r="QQC24" s="433"/>
      <c r="QQD24" s="433"/>
      <c r="QQE24" s="433"/>
      <c r="QQF24" s="433"/>
      <c r="QQG24" s="433"/>
      <c r="QQH24" s="433"/>
      <c r="QQI24" s="433"/>
      <c r="QQJ24" s="433"/>
      <c r="QQK24" s="433"/>
      <c r="QQL24" s="433"/>
      <c r="QQM24" s="433"/>
      <c r="QQN24" s="433"/>
      <c r="QQO24" s="433"/>
      <c r="QQP24" s="433"/>
      <c r="QQQ24" s="433"/>
      <c r="QQR24" s="433"/>
      <c r="QQS24" s="433"/>
      <c r="QQT24" s="433"/>
      <c r="QQU24" s="433"/>
      <c r="QQV24" s="433"/>
      <c r="QQW24" s="433"/>
      <c r="QQX24" s="433"/>
      <c r="QQY24" s="433"/>
      <c r="QQZ24" s="433"/>
      <c r="QRA24" s="433"/>
      <c r="QRB24" s="433"/>
      <c r="QRC24" s="433"/>
      <c r="QRD24" s="433"/>
      <c r="QRE24" s="433"/>
      <c r="QRF24" s="433"/>
      <c r="QRG24" s="433"/>
      <c r="QRH24" s="433"/>
      <c r="QRI24" s="433"/>
      <c r="QRJ24" s="433"/>
      <c r="QRK24" s="433"/>
      <c r="QRL24" s="433"/>
      <c r="QRM24" s="433"/>
      <c r="QRN24" s="433"/>
      <c r="QRO24" s="433"/>
      <c r="QRP24" s="433"/>
      <c r="QRQ24" s="433"/>
      <c r="QRR24" s="433"/>
      <c r="QRS24" s="433"/>
      <c r="QRT24" s="433"/>
      <c r="QRU24" s="433"/>
      <c r="QRV24" s="433"/>
      <c r="QRW24" s="433"/>
      <c r="QRX24" s="433"/>
      <c r="QRY24" s="433"/>
      <c r="QRZ24" s="433"/>
      <c r="QSA24" s="433"/>
      <c r="QSB24" s="433"/>
      <c r="QSC24" s="433"/>
      <c r="QSD24" s="433"/>
      <c r="QSE24" s="433"/>
      <c r="QSF24" s="433"/>
      <c r="QSG24" s="433"/>
      <c r="QSH24" s="433"/>
      <c r="QSI24" s="433"/>
      <c r="QSJ24" s="433"/>
      <c r="QSK24" s="433"/>
      <c r="QSL24" s="433"/>
      <c r="QSM24" s="433"/>
      <c r="QSN24" s="433"/>
      <c r="QSO24" s="433"/>
      <c r="QSP24" s="433"/>
      <c r="QSQ24" s="433"/>
      <c r="QSR24" s="433"/>
      <c r="QSS24" s="433"/>
      <c r="QST24" s="433"/>
      <c r="QSU24" s="433"/>
      <c r="QSV24" s="433"/>
      <c r="QSW24" s="433"/>
      <c r="QSX24" s="433"/>
      <c r="QSY24" s="433"/>
      <c r="QSZ24" s="433"/>
      <c r="QTA24" s="433"/>
      <c r="QTB24" s="433"/>
      <c r="QTC24" s="433"/>
      <c r="QTD24" s="433"/>
      <c r="QTE24" s="433"/>
      <c r="QTF24" s="433"/>
      <c r="QTG24" s="433"/>
      <c r="QTH24" s="433"/>
      <c r="QTI24" s="433"/>
      <c r="QTJ24" s="433"/>
      <c r="QTK24" s="433"/>
      <c r="QTL24" s="433"/>
      <c r="QTM24" s="433"/>
      <c r="QTN24" s="433"/>
      <c r="QTO24" s="433"/>
      <c r="QTP24" s="433"/>
      <c r="QTQ24" s="433"/>
      <c r="QTR24" s="433"/>
      <c r="QTS24" s="433"/>
      <c r="QTT24" s="433"/>
      <c r="QTU24" s="433"/>
      <c r="QTV24" s="433"/>
      <c r="QTW24" s="433"/>
      <c r="QTX24" s="433"/>
      <c r="QTY24" s="433"/>
      <c r="QTZ24" s="433"/>
      <c r="QUA24" s="433"/>
      <c r="QUB24" s="433"/>
      <c r="QUC24" s="433"/>
      <c r="QUD24" s="433"/>
      <c r="QUE24" s="433"/>
      <c r="QUF24" s="433"/>
      <c r="QUG24" s="433"/>
      <c r="QUH24" s="433"/>
      <c r="QUI24" s="433"/>
      <c r="QUJ24" s="433"/>
      <c r="QUK24" s="433"/>
      <c r="QUL24" s="433"/>
      <c r="QUM24" s="433"/>
      <c r="QUN24" s="433"/>
      <c r="QUO24" s="433"/>
      <c r="QUP24" s="433"/>
      <c r="QUQ24" s="433"/>
      <c r="QUR24" s="433"/>
      <c r="QUS24" s="433"/>
      <c r="QUT24" s="433"/>
      <c r="QUU24" s="433"/>
      <c r="QUV24" s="433"/>
      <c r="QUW24" s="433"/>
      <c r="QUX24" s="433"/>
      <c r="QUY24" s="433"/>
      <c r="QUZ24" s="433"/>
      <c r="QVA24" s="433"/>
      <c r="QVB24" s="433"/>
      <c r="QVC24" s="433"/>
      <c r="QVD24" s="433"/>
      <c r="QVE24" s="433"/>
      <c r="QVF24" s="433"/>
      <c r="QVG24" s="433"/>
      <c r="QVH24" s="433"/>
      <c r="QVI24" s="433"/>
      <c r="QVJ24" s="433"/>
      <c r="QVK24" s="433"/>
      <c r="QVL24" s="433"/>
      <c r="QVM24" s="433"/>
      <c r="QVN24" s="433"/>
      <c r="QVO24" s="433"/>
      <c r="QVP24" s="433"/>
      <c r="QVQ24" s="433"/>
      <c r="QVR24" s="433"/>
      <c r="QVS24" s="433"/>
      <c r="QVT24" s="433"/>
      <c r="QVU24" s="433"/>
      <c r="QVV24" s="433"/>
      <c r="QVW24" s="433"/>
      <c r="QVX24" s="433"/>
      <c r="QVY24" s="433"/>
      <c r="QVZ24" s="433"/>
      <c r="QWA24" s="433"/>
      <c r="QWB24" s="433"/>
      <c r="QWC24" s="433"/>
      <c r="QWD24" s="433"/>
      <c r="QWE24" s="433"/>
      <c r="QWF24" s="433"/>
      <c r="QWG24" s="433"/>
      <c r="QWH24" s="433"/>
      <c r="QWI24" s="433"/>
      <c r="QWJ24" s="433"/>
      <c r="QWK24" s="433"/>
      <c r="QWL24" s="433"/>
      <c r="QWM24" s="433"/>
      <c r="QWN24" s="433"/>
      <c r="QWO24" s="433"/>
      <c r="QWP24" s="433"/>
      <c r="QWQ24" s="433"/>
      <c r="QWR24" s="433"/>
      <c r="QWS24" s="433"/>
      <c r="QWT24" s="433"/>
      <c r="QWU24" s="433"/>
      <c r="QWV24" s="433"/>
      <c r="QWW24" s="433"/>
      <c r="QWX24" s="433"/>
      <c r="QWY24" s="433"/>
      <c r="QWZ24" s="433"/>
      <c r="QXA24" s="433"/>
      <c r="QXB24" s="433"/>
      <c r="QXC24" s="433"/>
      <c r="QXD24" s="433"/>
      <c r="QXE24" s="433"/>
      <c r="QXF24" s="433"/>
      <c r="QXG24" s="433"/>
      <c r="QXH24" s="433"/>
      <c r="QXI24" s="433"/>
      <c r="QXJ24" s="433"/>
      <c r="QXK24" s="433"/>
      <c r="QXL24" s="433"/>
      <c r="QXM24" s="433"/>
      <c r="QXN24" s="433"/>
      <c r="QXO24" s="433"/>
      <c r="QXP24" s="433"/>
      <c r="QXQ24" s="433"/>
      <c r="QXR24" s="433"/>
      <c r="QXS24" s="433"/>
      <c r="QXT24" s="433"/>
      <c r="QXU24" s="433"/>
      <c r="QXV24" s="433"/>
      <c r="QXW24" s="433"/>
      <c r="QXX24" s="433"/>
      <c r="QXY24" s="433"/>
      <c r="QXZ24" s="433"/>
      <c r="QYA24" s="433"/>
      <c r="QYB24" s="433"/>
      <c r="QYC24" s="433"/>
      <c r="QYD24" s="433"/>
      <c r="QYE24" s="433"/>
      <c r="QYF24" s="433"/>
      <c r="QYG24" s="433"/>
      <c r="QYH24" s="433"/>
      <c r="QYI24" s="433"/>
      <c r="QYJ24" s="433"/>
      <c r="QYK24" s="433"/>
      <c r="QYL24" s="433"/>
      <c r="QYM24" s="433"/>
      <c r="QYN24" s="433"/>
      <c r="QYO24" s="433"/>
      <c r="QYP24" s="433"/>
      <c r="QYQ24" s="433"/>
      <c r="QYR24" s="433"/>
      <c r="QYS24" s="433"/>
      <c r="QYT24" s="433"/>
      <c r="QYU24" s="433"/>
      <c r="QYV24" s="433"/>
      <c r="QYW24" s="433"/>
      <c r="QYX24" s="433"/>
      <c r="QYY24" s="433"/>
      <c r="QYZ24" s="433"/>
      <c r="QZA24" s="433"/>
      <c r="QZB24" s="433"/>
      <c r="QZC24" s="433"/>
      <c r="QZD24" s="433"/>
      <c r="QZE24" s="433"/>
      <c r="QZF24" s="433"/>
      <c r="QZG24" s="433"/>
      <c r="QZH24" s="433"/>
      <c r="QZI24" s="433"/>
      <c r="QZJ24" s="433"/>
      <c r="QZK24" s="433"/>
      <c r="QZL24" s="433"/>
      <c r="QZM24" s="433"/>
      <c r="QZN24" s="433"/>
      <c r="QZO24" s="433"/>
      <c r="QZP24" s="433"/>
      <c r="QZQ24" s="433"/>
      <c r="QZR24" s="433"/>
      <c r="QZS24" s="433"/>
      <c r="QZT24" s="433"/>
      <c r="QZU24" s="433"/>
      <c r="QZV24" s="433"/>
      <c r="QZW24" s="433"/>
      <c r="QZX24" s="433"/>
      <c r="QZY24" s="433"/>
      <c r="QZZ24" s="433"/>
      <c r="RAA24" s="433"/>
      <c r="RAB24" s="433"/>
      <c r="RAC24" s="433"/>
      <c r="RAD24" s="433"/>
      <c r="RAE24" s="433"/>
      <c r="RAF24" s="433"/>
      <c r="RAG24" s="433"/>
      <c r="RAH24" s="433"/>
      <c r="RAI24" s="433"/>
      <c r="RAJ24" s="433"/>
      <c r="RAK24" s="433"/>
      <c r="RAL24" s="433"/>
      <c r="RAM24" s="433"/>
      <c r="RAN24" s="433"/>
      <c r="RAO24" s="433"/>
      <c r="RAP24" s="433"/>
      <c r="RAQ24" s="433"/>
      <c r="RAR24" s="433"/>
      <c r="RAS24" s="433"/>
      <c r="RAT24" s="433"/>
      <c r="RAU24" s="433"/>
      <c r="RAV24" s="433"/>
      <c r="RAW24" s="433"/>
      <c r="RAX24" s="433"/>
      <c r="RAY24" s="433"/>
      <c r="RAZ24" s="433"/>
      <c r="RBA24" s="433"/>
      <c r="RBB24" s="433"/>
      <c r="RBC24" s="433"/>
      <c r="RBD24" s="433"/>
      <c r="RBE24" s="433"/>
      <c r="RBF24" s="433"/>
      <c r="RBG24" s="433"/>
      <c r="RBH24" s="433"/>
      <c r="RBI24" s="433"/>
      <c r="RBJ24" s="433"/>
      <c r="RBK24" s="433"/>
      <c r="RBL24" s="433"/>
      <c r="RBM24" s="433"/>
      <c r="RBN24" s="433"/>
      <c r="RBO24" s="433"/>
      <c r="RBP24" s="433"/>
      <c r="RBQ24" s="433"/>
      <c r="RBR24" s="433"/>
      <c r="RBS24" s="433"/>
      <c r="RBT24" s="433"/>
      <c r="RBU24" s="433"/>
      <c r="RBV24" s="433"/>
      <c r="RBW24" s="433"/>
      <c r="RBX24" s="433"/>
      <c r="RBY24" s="433"/>
      <c r="RBZ24" s="433"/>
      <c r="RCA24" s="433"/>
      <c r="RCB24" s="433"/>
      <c r="RCC24" s="433"/>
      <c r="RCD24" s="433"/>
      <c r="RCE24" s="433"/>
      <c r="RCF24" s="433"/>
      <c r="RCG24" s="433"/>
      <c r="RCH24" s="433"/>
      <c r="RCI24" s="433"/>
      <c r="RCJ24" s="433"/>
      <c r="RCK24" s="433"/>
      <c r="RCL24" s="433"/>
      <c r="RCM24" s="433"/>
      <c r="RCN24" s="433"/>
      <c r="RCO24" s="433"/>
      <c r="RCP24" s="433"/>
      <c r="RCQ24" s="433"/>
      <c r="RCR24" s="433"/>
      <c r="RCS24" s="433"/>
      <c r="RCT24" s="433"/>
      <c r="RCU24" s="433"/>
      <c r="RCV24" s="433"/>
      <c r="RCW24" s="433"/>
      <c r="RCX24" s="433"/>
      <c r="RCY24" s="433"/>
      <c r="RCZ24" s="433"/>
      <c r="RDA24" s="433"/>
      <c r="RDB24" s="433"/>
      <c r="RDC24" s="433"/>
      <c r="RDD24" s="433"/>
      <c r="RDE24" s="433"/>
      <c r="RDF24" s="433"/>
      <c r="RDG24" s="433"/>
      <c r="RDH24" s="433"/>
      <c r="RDI24" s="433"/>
      <c r="RDJ24" s="433"/>
      <c r="RDK24" s="433"/>
      <c r="RDL24" s="433"/>
      <c r="RDM24" s="433"/>
      <c r="RDN24" s="433"/>
      <c r="RDO24" s="433"/>
      <c r="RDP24" s="433"/>
      <c r="RDQ24" s="433"/>
      <c r="RDR24" s="433"/>
      <c r="RDS24" s="433"/>
      <c r="RDT24" s="433"/>
      <c r="RDU24" s="433"/>
      <c r="RDV24" s="433"/>
      <c r="RDW24" s="433"/>
      <c r="RDX24" s="433"/>
      <c r="RDY24" s="433"/>
      <c r="RDZ24" s="433"/>
      <c r="REA24" s="433"/>
      <c r="REB24" s="433"/>
      <c r="REC24" s="433"/>
      <c r="RED24" s="433"/>
      <c r="REE24" s="433"/>
      <c r="REF24" s="433"/>
      <c r="REG24" s="433"/>
      <c r="REH24" s="433"/>
      <c r="REI24" s="433"/>
      <c r="REJ24" s="433"/>
      <c r="REK24" s="433"/>
      <c r="REL24" s="433"/>
      <c r="REM24" s="433"/>
      <c r="REN24" s="433"/>
      <c r="REO24" s="433"/>
      <c r="REP24" s="433"/>
      <c r="REQ24" s="433"/>
      <c r="RER24" s="433"/>
      <c r="RES24" s="433"/>
      <c r="RET24" s="433"/>
      <c r="REU24" s="433"/>
      <c r="REV24" s="433"/>
      <c r="REW24" s="433"/>
      <c r="REX24" s="433"/>
      <c r="REY24" s="433"/>
      <c r="REZ24" s="433"/>
      <c r="RFA24" s="433"/>
      <c r="RFB24" s="433"/>
      <c r="RFC24" s="433"/>
      <c r="RFD24" s="433"/>
      <c r="RFE24" s="433"/>
      <c r="RFF24" s="433"/>
      <c r="RFG24" s="433"/>
      <c r="RFH24" s="433"/>
      <c r="RFI24" s="433"/>
      <c r="RFJ24" s="433"/>
      <c r="RFK24" s="433"/>
      <c r="RFL24" s="433"/>
      <c r="RFM24" s="433"/>
      <c r="RFN24" s="433"/>
      <c r="RFO24" s="433"/>
      <c r="RFP24" s="433"/>
      <c r="RFQ24" s="433"/>
      <c r="RFR24" s="433"/>
      <c r="RFS24" s="433"/>
      <c r="RFT24" s="433"/>
      <c r="RFU24" s="433"/>
      <c r="RFV24" s="433"/>
      <c r="RFW24" s="433"/>
      <c r="RFX24" s="433"/>
      <c r="RFY24" s="433"/>
      <c r="RFZ24" s="433"/>
      <c r="RGA24" s="433"/>
      <c r="RGB24" s="433"/>
      <c r="RGC24" s="433"/>
      <c r="RGD24" s="433"/>
      <c r="RGE24" s="433"/>
      <c r="RGF24" s="433"/>
      <c r="RGG24" s="433"/>
      <c r="RGH24" s="433"/>
      <c r="RGI24" s="433"/>
      <c r="RGJ24" s="433"/>
      <c r="RGK24" s="433"/>
      <c r="RGL24" s="433"/>
      <c r="RGM24" s="433"/>
      <c r="RGN24" s="433"/>
      <c r="RGO24" s="433"/>
      <c r="RGP24" s="433"/>
      <c r="RGQ24" s="433"/>
      <c r="RGR24" s="433"/>
      <c r="RGS24" s="433"/>
      <c r="RGT24" s="433"/>
      <c r="RGU24" s="433"/>
      <c r="RGV24" s="433"/>
      <c r="RGW24" s="433"/>
      <c r="RGX24" s="433"/>
      <c r="RGY24" s="433"/>
      <c r="RGZ24" s="433"/>
      <c r="RHA24" s="433"/>
      <c r="RHB24" s="433"/>
      <c r="RHC24" s="433"/>
      <c r="RHD24" s="433"/>
      <c r="RHE24" s="433"/>
      <c r="RHF24" s="433"/>
      <c r="RHG24" s="433"/>
      <c r="RHH24" s="433"/>
      <c r="RHI24" s="433"/>
      <c r="RHJ24" s="433"/>
      <c r="RHK24" s="433"/>
      <c r="RHL24" s="433"/>
      <c r="RHM24" s="433"/>
      <c r="RHN24" s="433"/>
      <c r="RHO24" s="433"/>
      <c r="RHP24" s="433"/>
      <c r="RHQ24" s="433"/>
      <c r="RHR24" s="433"/>
      <c r="RHS24" s="433"/>
      <c r="RHT24" s="433"/>
      <c r="RHU24" s="433"/>
      <c r="RHV24" s="433"/>
      <c r="RHW24" s="433"/>
      <c r="RHX24" s="433"/>
      <c r="RHY24" s="433"/>
      <c r="RHZ24" s="433"/>
      <c r="RIA24" s="433"/>
      <c r="RIB24" s="433"/>
      <c r="RIC24" s="433"/>
      <c r="RID24" s="433"/>
      <c r="RIE24" s="433"/>
      <c r="RIF24" s="433"/>
      <c r="RIG24" s="433"/>
      <c r="RIH24" s="433"/>
      <c r="RII24" s="433"/>
      <c r="RIJ24" s="433"/>
      <c r="RIK24" s="433"/>
      <c r="RIL24" s="433"/>
      <c r="RIM24" s="433"/>
      <c r="RIN24" s="433"/>
      <c r="RIO24" s="433"/>
      <c r="RIP24" s="433"/>
      <c r="RIQ24" s="433"/>
      <c r="RIR24" s="433"/>
      <c r="RIS24" s="433"/>
      <c r="RIT24" s="433"/>
      <c r="RIU24" s="433"/>
      <c r="RIV24" s="433"/>
      <c r="RIW24" s="433"/>
      <c r="RIX24" s="433"/>
      <c r="RIY24" s="433"/>
      <c r="RIZ24" s="433"/>
      <c r="RJA24" s="433"/>
      <c r="RJB24" s="433"/>
      <c r="RJC24" s="433"/>
      <c r="RJD24" s="433"/>
      <c r="RJE24" s="433"/>
      <c r="RJF24" s="433"/>
      <c r="RJG24" s="433"/>
      <c r="RJH24" s="433"/>
      <c r="RJI24" s="433"/>
      <c r="RJJ24" s="433"/>
      <c r="RJK24" s="433"/>
      <c r="RJL24" s="433"/>
      <c r="RJM24" s="433"/>
      <c r="RJN24" s="433"/>
      <c r="RJO24" s="433"/>
      <c r="RJP24" s="433"/>
      <c r="RJQ24" s="433"/>
      <c r="RJR24" s="433"/>
      <c r="RJS24" s="433"/>
      <c r="RJT24" s="433"/>
      <c r="RJU24" s="433"/>
      <c r="RJV24" s="433"/>
      <c r="RJW24" s="433"/>
      <c r="RJX24" s="433"/>
      <c r="RJY24" s="433"/>
      <c r="RJZ24" s="433"/>
      <c r="RKA24" s="433"/>
      <c r="RKB24" s="433"/>
      <c r="RKC24" s="433"/>
      <c r="RKD24" s="433"/>
      <c r="RKE24" s="433"/>
      <c r="RKF24" s="433"/>
      <c r="RKG24" s="433"/>
      <c r="RKH24" s="433"/>
      <c r="RKI24" s="433"/>
      <c r="RKJ24" s="433"/>
      <c r="RKK24" s="433"/>
      <c r="RKL24" s="433"/>
      <c r="RKM24" s="433"/>
      <c r="RKN24" s="433"/>
      <c r="RKO24" s="433"/>
      <c r="RKP24" s="433"/>
      <c r="RKQ24" s="433"/>
      <c r="RKR24" s="433"/>
      <c r="RKS24" s="433"/>
      <c r="RKT24" s="433"/>
      <c r="RKU24" s="433"/>
      <c r="RKV24" s="433"/>
      <c r="RKW24" s="433"/>
      <c r="RKX24" s="433"/>
      <c r="RKY24" s="433"/>
      <c r="RKZ24" s="433"/>
      <c r="RLA24" s="433"/>
      <c r="RLB24" s="433"/>
      <c r="RLC24" s="433"/>
      <c r="RLD24" s="433"/>
      <c r="RLE24" s="433"/>
      <c r="RLF24" s="433"/>
      <c r="RLG24" s="433"/>
      <c r="RLH24" s="433"/>
      <c r="RLI24" s="433"/>
      <c r="RLJ24" s="433"/>
      <c r="RLK24" s="433"/>
      <c r="RLL24" s="433"/>
      <c r="RLM24" s="433"/>
      <c r="RLN24" s="433"/>
      <c r="RLO24" s="433"/>
      <c r="RLP24" s="433"/>
      <c r="RLQ24" s="433"/>
      <c r="RLR24" s="433"/>
      <c r="RLS24" s="433"/>
      <c r="RLT24" s="433"/>
      <c r="RLU24" s="433"/>
      <c r="RLV24" s="433"/>
      <c r="RLW24" s="433"/>
      <c r="RLX24" s="433"/>
      <c r="RLY24" s="433"/>
      <c r="RLZ24" s="433"/>
      <c r="RMA24" s="433"/>
      <c r="RMB24" s="433"/>
      <c r="RMC24" s="433"/>
      <c r="RMD24" s="433"/>
      <c r="RME24" s="433"/>
      <c r="RMF24" s="433"/>
      <c r="RMG24" s="433"/>
      <c r="RMH24" s="433"/>
      <c r="RMI24" s="433"/>
      <c r="RMJ24" s="433"/>
      <c r="RMK24" s="433"/>
      <c r="RML24" s="433"/>
      <c r="RMM24" s="433"/>
      <c r="RMN24" s="433"/>
      <c r="RMO24" s="433"/>
      <c r="RMP24" s="433"/>
      <c r="RMQ24" s="433"/>
      <c r="RMR24" s="433"/>
      <c r="RMS24" s="433"/>
      <c r="RMT24" s="433"/>
      <c r="RMU24" s="433"/>
      <c r="RMV24" s="433"/>
      <c r="RMW24" s="433"/>
      <c r="RMX24" s="433"/>
      <c r="RMY24" s="433"/>
      <c r="RMZ24" s="433"/>
      <c r="RNA24" s="433"/>
      <c r="RNB24" s="433"/>
      <c r="RNC24" s="433"/>
      <c r="RND24" s="433"/>
      <c r="RNE24" s="433"/>
      <c r="RNF24" s="433"/>
      <c r="RNG24" s="433"/>
      <c r="RNH24" s="433"/>
      <c r="RNI24" s="433"/>
      <c r="RNJ24" s="433"/>
      <c r="RNK24" s="433"/>
      <c r="RNL24" s="433"/>
      <c r="RNM24" s="433"/>
      <c r="RNN24" s="433"/>
      <c r="RNO24" s="433"/>
      <c r="RNP24" s="433"/>
      <c r="RNQ24" s="433"/>
      <c r="RNR24" s="433"/>
      <c r="RNS24" s="433"/>
      <c r="RNT24" s="433"/>
      <c r="RNU24" s="433"/>
      <c r="RNV24" s="433"/>
      <c r="RNW24" s="433"/>
      <c r="RNX24" s="433"/>
      <c r="RNY24" s="433"/>
      <c r="RNZ24" s="433"/>
      <c r="ROA24" s="433"/>
      <c r="ROB24" s="433"/>
      <c r="ROC24" s="433"/>
      <c r="ROD24" s="433"/>
      <c r="ROE24" s="433"/>
      <c r="ROF24" s="433"/>
      <c r="ROG24" s="433"/>
      <c r="ROH24" s="433"/>
      <c r="ROI24" s="433"/>
      <c r="ROJ24" s="433"/>
      <c r="ROK24" s="433"/>
      <c r="ROL24" s="433"/>
      <c r="ROM24" s="433"/>
      <c r="RON24" s="433"/>
      <c r="ROO24" s="433"/>
      <c r="ROP24" s="433"/>
      <c r="ROQ24" s="433"/>
      <c r="ROR24" s="433"/>
      <c r="ROS24" s="433"/>
      <c r="ROT24" s="433"/>
      <c r="ROU24" s="433"/>
      <c r="ROV24" s="433"/>
      <c r="ROW24" s="433"/>
      <c r="ROX24" s="433"/>
      <c r="ROY24" s="433"/>
      <c r="ROZ24" s="433"/>
      <c r="RPA24" s="433"/>
      <c r="RPB24" s="433"/>
      <c r="RPC24" s="433"/>
      <c r="RPD24" s="433"/>
      <c r="RPE24" s="433"/>
      <c r="RPF24" s="433"/>
      <c r="RPG24" s="433"/>
      <c r="RPH24" s="433"/>
      <c r="RPI24" s="433"/>
      <c r="RPJ24" s="433"/>
      <c r="RPK24" s="433"/>
      <c r="RPL24" s="433"/>
      <c r="RPM24" s="433"/>
      <c r="RPN24" s="433"/>
      <c r="RPO24" s="433"/>
      <c r="RPP24" s="433"/>
      <c r="RPQ24" s="433"/>
      <c r="RPR24" s="433"/>
      <c r="RPS24" s="433"/>
      <c r="RPT24" s="433"/>
      <c r="RPU24" s="433"/>
      <c r="RPV24" s="433"/>
      <c r="RPW24" s="433"/>
      <c r="RPX24" s="433"/>
      <c r="RPY24" s="433"/>
      <c r="RPZ24" s="433"/>
      <c r="RQA24" s="433"/>
      <c r="RQB24" s="433"/>
      <c r="RQC24" s="433"/>
      <c r="RQD24" s="433"/>
      <c r="RQE24" s="433"/>
      <c r="RQF24" s="433"/>
      <c r="RQG24" s="433"/>
      <c r="RQH24" s="433"/>
      <c r="RQI24" s="433"/>
      <c r="RQJ24" s="433"/>
      <c r="RQK24" s="433"/>
      <c r="RQL24" s="433"/>
      <c r="RQM24" s="433"/>
      <c r="RQN24" s="433"/>
      <c r="RQO24" s="433"/>
      <c r="RQP24" s="433"/>
      <c r="RQQ24" s="433"/>
      <c r="RQR24" s="433"/>
      <c r="RQS24" s="433"/>
      <c r="RQT24" s="433"/>
      <c r="RQU24" s="433"/>
      <c r="RQV24" s="433"/>
      <c r="RQW24" s="433"/>
      <c r="RQX24" s="433"/>
      <c r="RQY24" s="433"/>
      <c r="RQZ24" s="433"/>
      <c r="RRA24" s="433"/>
      <c r="RRB24" s="433"/>
      <c r="RRC24" s="433"/>
      <c r="RRD24" s="433"/>
      <c r="RRE24" s="433"/>
      <c r="RRF24" s="433"/>
      <c r="RRG24" s="433"/>
      <c r="RRH24" s="433"/>
      <c r="RRI24" s="433"/>
      <c r="RRJ24" s="433"/>
      <c r="RRK24" s="433"/>
      <c r="RRL24" s="433"/>
      <c r="RRM24" s="433"/>
      <c r="RRN24" s="433"/>
      <c r="RRO24" s="433"/>
      <c r="RRP24" s="433"/>
      <c r="RRQ24" s="433"/>
      <c r="RRR24" s="433"/>
      <c r="RRS24" s="433"/>
      <c r="RRT24" s="433"/>
      <c r="RRU24" s="433"/>
      <c r="RRV24" s="433"/>
      <c r="RRW24" s="433"/>
      <c r="RRX24" s="433"/>
      <c r="RRY24" s="433"/>
      <c r="RRZ24" s="433"/>
      <c r="RSA24" s="433"/>
      <c r="RSB24" s="433"/>
      <c r="RSC24" s="433"/>
      <c r="RSD24" s="433"/>
      <c r="RSE24" s="433"/>
      <c r="RSF24" s="433"/>
      <c r="RSG24" s="433"/>
      <c r="RSH24" s="433"/>
      <c r="RSI24" s="433"/>
      <c r="RSJ24" s="433"/>
      <c r="RSK24" s="433"/>
      <c r="RSL24" s="433"/>
      <c r="RSM24" s="433"/>
      <c r="RSN24" s="433"/>
      <c r="RSO24" s="433"/>
      <c r="RSP24" s="433"/>
      <c r="RSQ24" s="433"/>
      <c r="RSR24" s="433"/>
      <c r="RSS24" s="433"/>
      <c r="RST24" s="433"/>
      <c r="RSU24" s="433"/>
      <c r="RSV24" s="433"/>
      <c r="RSW24" s="433"/>
      <c r="RSX24" s="433"/>
      <c r="RSY24" s="433"/>
      <c r="RSZ24" s="433"/>
      <c r="RTA24" s="433"/>
      <c r="RTB24" s="433"/>
      <c r="RTC24" s="433"/>
      <c r="RTD24" s="433"/>
      <c r="RTE24" s="433"/>
      <c r="RTF24" s="433"/>
      <c r="RTG24" s="433"/>
      <c r="RTH24" s="433"/>
      <c r="RTI24" s="433"/>
      <c r="RTJ24" s="433"/>
      <c r="RTK24" s="433"/>
      <c r="RTL24" s="433"/>
      <c r="RTM24" s="433"/>
      <c r="RTN24" s="433"/>
      <c r="RTO24" s="433"/>
      <c r="RTP24" s="433"/>
      <c r="RTQ24" s="433"/>
      <c r="RTR24" s="433"/>
      <c r="RTS24" s="433"/>
      <c r="RTT24" s="433"/>
      <c r="RTU24" s="433"/>
      <c r="RTV24" s="433"/>
      <c r="RTW24" s="433"/>
      <c r="RTX24" s="433"/>
      <c r="RTY24" s="433"/>
      <c r="RTZ24" s="433"/>
      <c r="RUA24" s="433"/>
      <c r="RUB24" s="433"/>
      <c r="RUC24" s="433"/>
      <c r="RUD24" s="433"/>
      <c r="RUE24" s="433"/>
      <c r="RUF24" s="433"/>
      <c r="RUG24" s="433"/>
      <c r="RUH24" s="433"/>
      <c r="RUI24" s="433"/>
      <c r="RUJ24" s="433"/>
      <c r="RUK24" s="433"/>
      <c r="RUL24" s="433"/>
      <c r="RUM24" s="433"/>
      <c r="RUN24" s="433"/>
      <c r="RUO24" s="433"/>
      <c r="RUP24" s="433"/>
      <c r="RUQ24" s="433"/>
      <c r="RUR24" s="433"/>
      <c r="RUS24" s="433"/>
      <c r="RUT24" s="433"/>
      <c r="RUU24" s="433"/>
      <c r="RUV24" s="433"/>
      <c r="RUW24" s="433"/>
      <c r="RUX24" s="433"/>
      <c r="RUY24" s="433"/>
      <c r="RUZ24" s="433"/>
      <c r="RVA24" s="433"/>
      <c r="RVB24" s="433"/>
      <c r="RVC24" s="433"/>
      <c r="RVD24" s="433"/>
      <c r="RVE24" s="433"/>
      <c r="RVF24" s="433"/>
      <c r="RVG24" s="433"/>
      <c r="RVH24" s="433"/>
      <c r="RVI24" s="433"/>
      <c r="RVJ24" s="433"/>
      <c r="RVK24" s="433"/>
      <c r="RVL24" s="433"/>
      <c r="RVM24" s="433"/>
      <c r="RVN24" s="433"/>
      <c r="RVO24" s="433"/>
      <c r="RVP24" s="433"/>
      <c r="RVQ24" s="433"/>
      <c r="RVR24" s="433"/>
      <c r="RVS24" s="433"/>
      <c r="RVT24" s="433"/>
      <c r="RVU24" s="433"/>
      <c r="RVV24" s="433"/>
      <c r="RVW24" s="433"/>
      <c r="RVX24" s="433"/>
      <c r="RVY24" s="433"/>
      <c r="RVZ24" s="433"/>
      <c r="RWA24" s="433"/>
      <c r="RWB24" s="433"/>
      <c r="RWC24" s="433"/>
      <c r="RWD24" s="433"/>
      <c r="RWE24" s="433"/>
      <c r="RWF24" s="433"/>
      <c r="RWG24" s="433"/>
      <c r="RWH24" s="433"/>
      <c r="RWI24" s="433"/>
      <c r="RWJ24" s="433"/>
      <c r="RWK24" s="433"/>
      <c r="RWL24" s="433"/>
      <c r="RWM24" s="433"/>
      <c r="RWN24" s="433"/>
      <c r="RWO24" s="433"/>
      <c r="RWP24" s="433"/>
      <c r="RWQ24" s="433"/>
      <c r="RWR24" s="433"/>
      <c r="RWS24" s="433"/>
      <c r="RWT24" s="433"/>
      <c r="RWU24" s="433"/>
      <c r="RWV24" s="433"/>
      <c r="RWW24" s="433"/>
      <c r="RWX24" s="433"/>
      <c r="RWY24" s="433"/>
      <c r="RWZ24" s="433"/>
      <c r="RXA24" s="433"/>
      <c r="RXB24" s="433"/>
      <c r="RXC24" s="433"/>
      <c r="RXD24" s="433"/>
      <c r="RXE24" s="433"/>
      <c r="RXF24" s="433"/>
      <c r="RXG24" s="433"/>
      <c r="RXH24" s="433"/>
      <c r="RXI24" s="433"/>
      <c r="RXJ24" s="433"/>
      <c r="RXK24" s="433"/>
      <c r="RXL24" s="433"/>
      <c r="RXM24" s="433"/>
      <c r="RXN24" s="433"/>
      <c r="RXO24" s="433"/>
      <c r="RXP24" s="433"/>
      <c r="RXQ24" s="433"/>
      <c r="RXR24" s="433"/>
      <c r="RXS24" s="433"/>
      <c r="RXT24" s="433"/>
      <c r="RXU24" s="433"/>
      <c r="RXV24" s="433"/>
      <c r="RXW24" s="433"/>
      <c r="RXX24" s="433"/>
      <c r="RXY24" s="433"/>
      <c r="RXZ24" s="433"/>
      <c r="RYA24" s="433"/>
      <c r="RYB24" s="433"/>
      <c r="RYC24" s="433"/>
      <c r="RYD24" s="433"/>
      <c r="RYE24" s="433"/>
      <c r="RYF24" s="433"/>
      <c r="RYG24" s="433"/>
      <c r="RYH24" s="433"/>
      <c r="RYI24" s="433"/>
      <c r="RYJ24" s="433"/>
      <c r="RYK24" s="433"/>
      <c r="RYL24" s="433"/>
      <c r="RYM24" s="433"/>
      <c r="RYN24" s="433"/>
      <c r="RYO24" s="433"/>
      <c r="RYP24" s="433"/>
      <c r="RYQ24" s="433"/>
      <c r="RYR24" s="433"/>
      <c r="RYS24" s="433"/>
      <c r="RYT24" s="433"/>
      <c r="RYU24" s="433"/>
      <c r="RYV24" s="433"/>
      <c r="RYW24" s="433"/>
      <c r="RYX24" s="433"/>
      <c r="RYY24" s="433"/>
      <c r="RYZ24" s="433"/>
      <c r="RZA24" s="433"/>
      <c r="RZB24" s="433"/>
      <c r="RZC24" s="433"/>
      <c r="RZD24" s="433"/>
      <c r="RZE24" s="433"/>
      <c r="RZF24" s="433"/>
      <c r="RZG24" s="433"/>
      <c r="RZH24" s="433"/>
      <c r="RZI24" s="433"/>
      <c r="RZJ24" s="433"/>
      <c r="RZK24" s="433"/>
      <c r="RZL24" s="433"/>
      <c r="RZM24" s="433"/>
      <c r="RZN24" s="433"/>
      <c r="RZO24" s="433"/>
      <c r="RZP24" s="433"/>
      <c r="RZQ24" s="433"/>
      <c r="RZR24" s="433"/>
      <c r="RZS24" s="433"/>
      <c r="RZT24" s="433"/>
      <c r="RZU24" s="433"/>
      <c r="RZV24" s="433"/>
      <c r="RZW24" s="433"/>
      <c r="RZX24" s="433"/>
      <c r="RZY24" s="433"/>
      <c r="RZZ24" s="433"/>
      <c r="SAA24" s="433"/>
      <c r="SAB24" s="433"/>
      <c r="SAC24" s="433"/>
      <c r="SAD24" s="433"/>
      <c r="SAE24" s="433"/>
      <c r="SAF24" s="433"/>
      <c r="SAG24" s="433"/>
      <c r="SAH24" s="433"/>
      <c r="SAI24" s="433"/>
      <c r="SAJ24" s="433"/>
      <c r="SAK24" s="433"/>
      <c r="SAL24" s="433"/>
      <c r="SAM24" s="433"/>
      <c r="SAN24" s="433"/>
      <c r="SAO24" s="433"/>
      <c r="SAP24" s="433"/>
      <c r="SAQ24" s="433"/>
      <c r="SAR24" s="433"/>
      <c r="SAS24" s="433"/>
      <c r="SAT24" s="433"/>
      <c r="SAU24" s="433"/>
      <c r="SAV24" s="433"/>
      <c r="SAW24" s="433"/>
      <c r="SAX24" s="433"/>
      <c r="SAY24" s="433"/>
      <c r="SAZ24" s="433"/>
      <c r="SBA24" s="433"/>
      <c r="SBB24" s="433"/>
      <c r="SBC24" s="433"/>
      <c r="SBD24" s="433"/>
      <c r="SBE24" s="433"/>
      <c r="SBF24" s="433"/>
      <c r="SBG24" s="433"/>
      <c r="SBH24" s="433"/>
      <c r="SBI24" s="433"/>
      <c r="SBJ24" s="433"/>
      <c r="SBK24" s="433"/>
      <c r="SBL24" s="433"/>
      <c r="SBM24" s="433"/>
      <c r="SBN24" s="433"/>
      <c r="SBO24" s="433"/>
      <c r="SBP24" s="433"/>
      <c r="SBQ24" s="433"/>
      <c r="SBR24" s="433"/>
      <c r="SBS24" s="433"/>
      <c r="SBT24" s="433"/>
      <c r="SBU24" s="433"/>
      <c r="SBV24" s="433"/>
      <c r="SBW24" s="433"/>
      <c r="SBX24" s="433"/>
      <c r="SBY24" s="433"/>
      <c r="SBZ24" s="433"/>
      <c r="SCA24" s="433"/>
      <c r="SCB24" s="433"/>
      <c r="SCC24" s="433"/>
      <c r="SCD24" s="433"/>
      <c r="SCE24" s="433"/>
      <c r="SCF24" s="433"/>
      <c r="SCG24" s="433"/>
      <c r="SCH24" s="433"/>
      <c r="SCI24" s="433"/>
      <c r="SCJ24" s="433"/>
      <c r="SCK24" s="433"/>
      <c r="SCL24" s="433"/>
      <c r="SCM24" s="433"/>
      <c r="SCN24" s="433"/>
      <c r="SCO24" s="433"/>
      <c r="SCP24" s="433"/>
      <c r="SCQ24" s="433"/>
      <c r="SCR24" s="433"/>
      <c r="SCS24" s="433"/>
      <c r="SCT24" s="433"/>
      <c r="SCU24" s="433"/>
      <c r="SCV24" s="433"/>
      <c r="SCW24" s="433"/>
      <c r="SCX24" s="433"/>
      <c r="SCY24" s="433"/>
      <c r="SCZ24" s="433"/>
      <c r="SDA24" s="433"/>
      <c r="SDB24" s="433"/>
      <c r="SDC24" s="433"/>
      <c r="SDD24" s="433"/>
      <c r="SDE24" s="433"/>
      <c r="SDF24" s="433"/>
      <c r="SDG24" s="433"/>
      <c r="SDH24" s="433"/>
      <c r="SDI24" s="433"/>
      <c r="SDJ24" s="433"/>
      <c r="SDK24" s="433"/>
      <c r="SDL24" s="433"/>
      <c r="SDM24" s="433"/>
      <c r="SDN24" s="433"/>
      <c r="SDO24" s="433"/>
      <c r="SDP24" s="433"/>
      <c r="SDQ24" s="433"/>
      <c r="SDR24" s="433"/>
      <c r="SDS24" s="433"/>
      <c r="SDT24" s="433"/>
      <c r="SDU24" s="433"/>
      <c r="SDV24" s="433"/>
      <c r="SDW24" s="433"/>
      <c r="SDX24" s="433"/>
      <c r="SDY24" s="433"/>
      <c r="SDZ24" s="433"/>
      <c r="SEA24" s="433"/>
      <c r="SEB24" s="433"/>
      <c r="SEC24" s="433"/>
      <c r="SED24" s="433"/>
      <c r="SEE24" s="433"/>
      <c r="SEF24" s="433"/>
      <c r="SEG24" s="433"/>
      <c r="SEH24" s="433"/>
      <c r="SEI24" s="433"/>
      <c r="SEJ24" s="433"/>
      <c r="SEK24" s="433"/>
      <c r="SEL24" s="433"/>
      <c r="SEM24" s="433"/>
      <c r="SEN24" s="433"/>
      <c r="SEO24" s="433"/>
      <c r="SEP24" s="433"/>
      <c r="SEQ24" s="433"/>
      <c r="SER24" s="433"/>
      <c r="SES24" s="433"/>
      <c r="SET24" s="433"/>
      <c r="SEU24" s="433"/>
      <c r="SEV24" s="433"/>
      <c r="SEW24" s="433"/>
      <c r="SEX24" s="433"/>
      <c r="SEY24" s="433"/>
      <c r="SEZ24" s="433"/>
      <c r="SFA24" s="433"/>
      <c r="SFB24" s="433"/>
      <c r="SFC24" s="433"/>
      <c r="SFD24" s="433"/>
      <c r="SFE24" s="433"/>
      <c r="SFF24" s="433"/>
      <c r="SFG24" s="433"/>
      <c r="SFH24" s="433"/>
      <c r="SFI24" s="433"/>
      <c r="SFJ24" s="433"/>
      <c r="SFK24" s="433"/>
      <c r="SFL24" s="433"/>
      <c r="SFM24" s="433"/>
      <c r="SFN24" s="433"/>
      <c r="SFO24" s="433"/>
      <c r="SFP24" s="433"/>
      <c r="SFQ24" s="433"/>
      <c r="SFR24" s="433"/>
      <c r="SFS24" s="433"/>
      <c r="SFT24" s="433"/>
      <c r="SFU24" s="433"/>
      <c r="SFV24" s="433"/>
      <c r="SFW24" s="433"/>
      <c r="SFX24" s="433"/>
      <c r="SFY24" s="433"/>
      <c r="SFZ24" s="433"/>
      <c r="SGA24" s="433"/>
      <c r="SGB24" s="433"/>
      <c r="SGC24" s="433"/>
      <c r="SGD24" s="433"/>
      <c r="SGE24" s="433"/>
      <c r="SGF24" s="433"/>
      <c r="SGG24" s="433"/>
      <c r="SGH24" s="433"/>
      <c r="SGI24" s="433"/>
      <c r="SGJ24" s="433"/>
      <c r="SGK24" s="433"/>
      <c r="SGL24" s="433"/>
      <c r="SGM24" s="433"/>
      <c r="SGN24" s="433"/>
      <c r="SGO24" s="433"/>
      <c r="SGP24" s="433"/>
      <c r="SGQ24" s="433"/>
      <c r="SGR24" s="433"/>
      <c r="SGS24" s="433"/>
      <c r="SGT24" s="433"/>
      <c r="SGU24" s="433"/>
      <c r="SGV24" s="433"/>
      <c r="SGW24" s="433"/>
      <c r="SGX24" s="433"/>
      <c r="SGY24" s="433"/>
      <c r="SGZ24" s="433"/>
      <c r="SHA24" s="433"/>
      <c r="SHB24" s="433"/>
      <c r="SHC24" s="433"/>
      <c r="SHD24" s="433"/>
      <c r="SHE24" s="433"/>
      <c r="SHF24" s="433"/>
      <c r="SHG24" s="433"/>
      <c r="SHH24" s="433"/>
      <c r="SHI24" s="433"/>
      <c r="SHJ24" s="433"/>
      <c r="SHK24" s="433"/>
      <c r="SHL24" s="433"/>
      <c r="SHM24" s="433"/>
      <c r="SHN24" s="433"/>
      <c r="SHO24" s="433"/>
      <c r="SHP24" s="433"/>
      <c r="SHQ24" s="433"/>
      <c r="SHR24" s="433"/>
      <c r="SHS24" s="433"/>
      <c r="SHT24" s="433"/>
      <c r="SHU24" s="433"/>
      <c r="SHV24" s="433"/>
      <c r="SHW24" s="433"/>
      <c r="SHX24" s="433"/>
      <c r="SHY24" s="433"/>
      <c r="SHZ24" s="433"/>
      <c r="SIA24" s="433"/>
      <c r="SIB24" s="433"/>
      <c r="SIC24" s="433"/>
      <c r="SID24" s="433"/>
      <c r="SIE24" s="433"/>
      <c r="SIF24" s="433"/>
      <c r="SIG24" s="433"/>
      <c r="SIH24" s="433"/>
      <c r="SII24" s="433"/>
      <c r="SIJ24" s="433"/>
      <c r="SIK24" s="433"/>
      <c r="SIL24" s="433"/>
      <c r="SIM24" s="433"/>
      <c r="SIN24" s="433"/>
      <c r="SIO24" s="433"/>
      <c r="SIP24" s="433"/>
      <c r="SIQ24" s="433"/>
      <c r="SIR24" s="433"/>
      <c r="SIS24" s="433"/>
      <c r="SIT24" s="433"/>
      <c r="SIU24" s="433"/>
      <c r="SIV24" s="433"/>
      <c r="SIW24" s="433"/>
      <c r="SIX24" s="433"/>
      <c r="SIY24" s="433"/>
      <c r="SIZ24" s="433"/>
      <c r="SJA24" s="433"/>
      <c r="SJB24" s="433"/>
      <c r="SJC24" s="433"/>
      <c r="SJD24" s="433"/>
      <c r="SJE24" s="433"/>
      <c r="SJF24" s="433"/>
      <c r="SJG24" s="433"/>
      <c r="SJH24" s="433"/>
      <c r="SJI24" s="433"/>
      <c r="SJJ24" s="433"/>
      <c r="SJK24" s="433"/>
      <c r="SJL24" s="433"/>
      <c r="SJM24" s="433"/>
      <c r="SJN24" s="433"/>
      <c r="SJO24" s="433"/>
      <c r="SJP24" s="433"/>
      <c r="SJQ24" s="433"/>
      <c r="SJR24" s="433"/>
      <c r="SJS24" s="433"/>
      <c r="SJT24" s="433"/>
      <c r="SJU24" s="433"/>
      <c r="SJV24" s="433"/>
      <c r="SJW24" s="433"/>
      <c r="SJX24" s="433"/>
      <c r="SJY24" s="433"/>
      <c r="SJZ24" s="433"/>
      <c r="SKA24" s="433"/>
      <c r="SKB24" s="433"/>
      <c r="SKC24" s="433"/>
      <c r="SKD24" s="433"/>
      <c r="SKE24" s="433"/>
      <c r="SKF24" s="433"/>
      <c r="SKG24" s="433"/>
      <c r="SKH24" s="433"/>
      <c r="SKI24" s="433"/>
      <c r="SKJ24" s="433"/>
      <c r="SKK24" s="433"/>
      <c r="SKL24" s="433"/>
      <c r="SKM24" s="433"/>
      <c r="SKN24" s="433"/>
      <c r="SKO24" s="433"/>
      <c r="SKP24" s="433"/>
      <c r="SKQ24" s="433"/>
      <c r="SKR24" s="433"/>
      <c r="SKS24" s="433"/>
      <c r="SKT24" s="433"/>
      <c r="SKU24" s="433"/>
      <c r="SKV24" s="433"/>
      <c r="SKW24" s="433"/>
      <c r="SKX24" s="433"/>
      <c r="SKY24" s="433"/>
      <c r="SKZ24" s="433"/>
      <c r="SLA24" s="433"/>
      <c r="SLB24" s="433"/>
      <c r="SLC24" s="433"/>
      <c r="SLD24" s="433"/>
      <c r="SLE24" s="433"/>
      <c r="SLF24" s="433"/>
      <c r="SLG24" s="433"/>
      <c r="SLH24" s="433"/>
      <c r="SLI24" s="433"/>
      <c r="SLJ24" s="433"/>
      <c r="SLK24" s="433"/>
      <c r="SLL24" s="433"/>
      <c r="SLM24" s="433"/>
      <c r="SLN24" s="433"/>
      <c r="SLO24" s="433"/>
      <c r="SLP24" s="433"/>
      <c r="SLQ24" s="433"/>
      <c r="SLR24" s="433"/>
      <c r="SLS24" s="433"/>
      <c r="SLT24" s="433"/>
      <c r="SLU24" s="433"/>
      <c r="SLV24" s="433"/>
      <c r="SLW24" s="433"/>
      <c r="SLX24" s="433"/>
      <c r="SLY24" s="433"/>
      <c r="SLZ24" s="433"/>
      <c r="SMA24" s="433"/>
      <c r="SMB24" s="433"/>
      <c r="SMC24" s="433"/>
      <c r="SMD24" s="433"/>
      <c r="SME24" s="433"/>
      <c r="SMF24" s="433"/>
      <c r="SMG24" s="433"/>
      <c r="SMH24" s="433"/>
      <c r="SMI24" s="433"/>
      <c r="SMJ24" s="433"/>
      <c r="SMK24" s="433"/>
      <c r="SML24" s="433"/>
      <c r="SMM24" s="433"/>
      <c r="SMN24" s="433"/>
      <c r="SMO24" s="433"/>
      <c r="SMP24" s="433"/>
      <c r="SMQ24" s="433"/>
      <c r="SMR24" s="433"/>
      <c r="SMS24" s="433"/>
      <c r="SMT24" s="433"/>
      <c r="SMU24" s="433"/>
      <c r="SMV24" s="433"/>
      <c r="SMW24" s="433"/>
      <c r="SMX24" s="433"/>
      <c r="SMY24" s="433"/>
      <c r="SMZ24" s="433"/>
      <c r="SNA24" s="433"/>
      <c r="SNB24" s="433"/>
      <c r="SNC24" s="433"/>
      <c r="SND24" s="433"/>
      <c r="SNE24" s="433"/>
      <c r="SNF24" s="433"/>
      <c r="SNG24" s="433"/>
      <c r="SNH24" s="433"/>
      <c r="SNI24" s="433"/>
      <c r="SNJ24" s="433"/>
      <c r="SNK24" s="433"/>
      <c r="SNL24" s="433"/>
      <c r="SNM24" s="433"/>
      <c r="SNN24" s="433"/>
      <c r="SNO24" s="433"/>
      <c r="SNP24" s="433"/>
      <c r="SNQ24" s="433"/>
      <c r="SNR24" s="433"/>
      <c r="SNS24" s="433"/>
      <c r="SNT24" s="433"/>
      <c r="SNU24" s="433"/>
      <c r="SNV24" s="433"/>
      <c r="SNW24" s="433"/>
      <c r="SNX24" s="433"/>
      <c r="SNY24" s="433"/>
      <c r="SNZ24" s="433"/>
      <c r="SOA24" s="433"/>
      <c r="SOB24" s="433"/>
      <c r="SOC24" s="433"/>
      <c r="SOD24" s="433"/>
      <c r="SOE24" s="433"/>
      <c r="SOF24" s="433"/>
      <c r="SOG24" s="433"/>
      <c r="SOH24" s="433"/>
      <c r="SOI24" s="433"/>
      <c r="SOJ24" s="433"/>
      <c r="SOK24" s="433"/>
      <c r="SOL24" s="433"/>
      <c r="SOM24" s="433"/>
      <c r="SON24" s="433"/>
      <c r="SOO24" s="433"/>
      <c r="SOP24" s="433"/>
      <c r="SOQ24" s="433"/>
      <c r="SOR24" s="433"/>
      <c r="SOS24" s="433"/>
      <c r="SOT24" s="433"/>
      <c r="SOU24" s="433"/>
      <c r="SOV24" s="433"/>
      <c r="SOW24" s="433"/>
      <c r="SOX24" s="433"/>
      <c r="SOY24" s="433"/>
      <c r="SOZ24" s="433"/>
      <c r="SPA24" s="433"/>
      <c r="SPB24" s="433"/>
      <c r="SPC24" s="433"/>
      <c r="SPD24" s="433"/>
      <c r="SPE24" s="433"/>
      <c r="SPF24" s="433"/>
      <c r="SPG24" s="433"/>
      <c r="SPH24" s="433"/>
      <c r="SPI24" s="433"/>
      <c r="SPJ24" s="433"/>
      <c r="SPK24" s="433"/>
      <c r="SPL24" s="433"/>
      <c r="SPM24" s="433"/>
      <c r="SPN24" s="433"/>
      <c r="SPO24" s="433"/>
      <c r="SPP24" s="433"/>
      <c r="SPQ24" s="433"/>
      <c r="SPR24" s="433"/>
      <c r="SPS24" s="433"/>
      <c r="SPT24" s="433"/>
      <c r="SPU24" s="433"/>
      <c r="SPV24" s="433"/>
      <c r="SPW24" s="433"/>
      <c r="SPX24" s="433"/>
      <c r="SPY24" s="433"/>
      <c r="SPZ24" s="433"/>
      <c r="SQA24" s="433"/>
      <c r="SQB24" s="433"/>
      <c r="SQC24" s="433"/>
      <c r="SQD24" s="433"/>
      <c r="SQE24" s="433"/>
      <c r="SQF24" s="433"/>
      <c r="SQG24" s="433"/>
      <c r="SQH24" s="433"/>
      <c r="SQI24" s="433"/>
      <c r="SQJ24" s="433"/>
      <c r="SQK24" s="433"/>
      <c r="SQL24" s="433"/>
      <c r="SQM24" s="433"/>
      <c r="SQN24" s="433"/>
      <c r="SQO24" s="433"/>
      <c r="SQP24" s="433"/>
      <c r="SQQ24" s="433"/>
      <c r="SQR24" s="433"/>
      <c r="SQS24" s="433"/>
      <c r="SQT24" s="433"/>
      <c r="SQU24" s="433"/>
      <c r="SQV24" s="433"/>
      <c r="SQW24" s="433"/>
      <c r="SQX24" s="433"/>
      <c r="SQY24" s="433"/>
      <c r="SQZ24" s="433"/>
      <c r="SRA24" s="433"/>
      <c r="SRB24" s="433"/>
      <c r="SRC24" s="433"/>
      <c r="SRD24" s="433"/>
      <c r="SRE24" s="433"/>
      <c r="SRF24" s="433"/>
      <c r="SRG24" s="433"/>
      <c r="SRH24" s="433"/>
      <c r="SRI24" s="433"/>
      <c r="SRJ24" s="433"/>
      <c r="SRK24" s="433"/>
      <c r="SRL24" s="433"/>
      <c r="SRM24" s="433"/>
      <c r="SRN24" s="433"/>
      <c r="SRO24" s="433"/>
      <c r="SRP24" s="433"/>
      <c r="SRQ24" s="433"/>
      <c r="SRR24" s="433"/>
      <c r="SRS24" s="433"/>
      <c r="SRT24" s="433"/>
      <c r="SRU24" s="433"/>
      <c r="SRV24" s="433"/>
      <c r="SRW24" s="433"/>
      <c r="SRX24" s="433"/>
      <c r="SRY24" s="433"/>
      <c r="SRZ24" s="433"/>
      <c r="SSA24" s="433"/>
      <c r="SSB24" s="433"/>
      <c r="SSC24" s="433"/>
      <c r="SSD24" s="433"/>
      <c r="SSE24" s="433"/>
      <c r="SSF24" s="433"/>
      <c r="SSG24" s="433"/>
      <c r="SSH24" s="433"/>
      <c r="SSI24" s="433"/>
      <c r="SSJ24" s="433"/>
      <c r="SSK24" s="433"/>
      <c r="SSL24" s="433"/>
      <c r="SSM24" s="433"/>
      <c r="SSN24" s="433"/>
      <c r="SSO24" s="433"/>
      <c r="SSP24" s="433"/>
      <c r="SSQ24" s="433"/>
      <c r="SSR24" s="433"/>
      <c r="SSS24" s="433"/>
      <c r="SST24" s="433"/>
      <c r="SSU24" s="433"/>
      <c r="SSV24" s="433"/>
      <c r="SSW24" s="433"/>
      <c r="SSX24" s="433"/>
      <c r="SSY24" s="433"/>
      <c r="SSZ24" s="433"/>
      <c r="STA24" s="433"/>
      <c r="STB24" s="433"/>
      <c r="STC24" s="433"/>
      <c r="STD24" s="433"/>
      <c r="STE24" s="433"/>
      <c r="STF24" s="433"/>
      <c r="STG24" s="433"/>
      <c r="STH24" s="433"/>
      <c r="STI24" s="433"/>
      <c r="STJ24" s="433"/>
      <c r="STK24" s="433"/>
      <c r="STL24" s="433"/>
      <c r="STM24" s="433"/>
      <c r="STN24" s="433"/>
      <c r="STO24" s="433"/>
      <c r="STP24" s="433"/>
      <c r="STQ24" s="433"/>
      <c r="STR24" s="433"/>
      <c r="STS24" s="433"/>
      <c r="STT24" s="433"/>
      <c r="STU24" s="433"/>
      <c r="STV24" s="433"/>
      <c r="STW24" s="433"/>
      <c r="STX24" s="433"/>
      <c r="STY24" s="433"/>
      <c r="STZ24" s="433"/>
      <c r="SUA24" s="433"/>
      <c r="SUB24" s="433"/>
      <c r="SUC24" s="433"/>
      <c r="SUD24" s="433"/>
      <c r="SUE24" s="433"/>
      <c r="SUF24" s="433"/>
      <c r="SUG24" s="433"/>
      <c r="SUH24" s="433"/>
      <c r="SUI24" s="433"/>
      <c r="SUJ24" s="433"/>
      <c r="SUK24" s="433"/>
      <c r="SUL24" s="433"/>
      <c r="SUM24" s="433"/>
      <c r="SUN24" s="433"/>
      <c r="SUO24" s="433"/>
      <c r="SUP24" s="433"/>
      <c r="SUQ24" s="433"/>
      <c r="SUR24" s="433"/>
      <c r="SUS24" s="433"/>
      <c r="SUT24" s="433"/>
      <c r="SUU24" s="433"/>
      <c r="SUV24" s="433"/>
      <c r="SUW24" s="433"/>
      <c r="SUX24" s="433"/>
      <c r="SUY24" s="433"/>
      <c r="SUZ24" s="433"/>
      <c r="SVA24" s="433"/>
      <c r="SVB24" s="433"/>
      <c r="SVC24" s="433"/>
      <c r="SVD24" s="433"/>
      <c r="SVE24" s="433"/>
      <c r="SVF24" s="433"/>
      <c r="SVG24" s="433"/>
      <c r="SVH24" s="433"/>
      <c r="SVI24" s="433"/>
      <c r="SVJ24" s="433"/>
      <c r="SVK24" s="433"/>
      <c r="SVL24" s="433"/>
      <c r="SVM24" s="433"/>
      <c r="SVN24" s="433"/>
      <c r="SVO24" s="433"/>
      <c r="SVP24" s="433"/>
      <c r="SVQ24" s="433"/>
      <c r="SVR24" s="433"/>
      <c r="SVS24" s="433"/>
      <c r="SVT24" s="433"/>
      <c r="SVU24" s="433"/>
      <c r="SVV24" s="433"/>
      <c r="SVW24" s="433"/>
      <c r="SVX24" s="433"/>
      <c r="SVY24" s="433"/>
      <c r="SVZ24" s="433"/>
      <c r="SWA24" s="433"/>
      <c r="SWB24" s="433"/>
      <c r="SWC24" s="433"/>
      <c r="SWD24" s="433"/>
      <c r="SWE24" s="433"/>
      <c r="SWF24" s="433"/>
      <c r="SWG24" s="433"/>
      <c r="SWH24" s="433"/>
      <c r="SWI24" s="433"/>
      <c r="SWJ24" s="433"/>
      <c r="SWK24" s="433"/>
      <c r="SWL24" s="433"/>
      <c r="SWM24" s="433"/>
      <c r="SWN24" s="433"/>
      <c r="SWO24" s="433"/>
      <c r="SWP24" s="433"/>
      <c r="SWQ24" s="433"/>
      <c r="SWR24" s="433"/>
      <c r="SWS24" s="433"/>
      <c r="SWT24" s="433"/>
      <c r="SWU24" s="433"/>
      <c r="SWV24" s="433"/>
      <c r="SWW24" s="433"/>
      <c r="SWX24" s="433"/>
      <c r="SWY24" s="433"/>
      <c r="SWZ24" s="433"/>
      <c r="SXA24" s="433"/>
      <c r="SXB24" s="433"/>
      <c r="SXC24" s="433"/>
      <c r="SXD24" s="433"/>
      <c r="SXE24" s="433"/>
      <c r="SXF24" s="433"/>
      <c r="SXG24" s="433"/>
      <c r="SXH24" s="433"/>
      <c r="SXI24" s="433"/>
      <c r="SXJ24" s="433"/>
      <c r="SXK24" s="433"/>
      <c r="SXL24" s="433"/>
      <c r="SXM24" s="433"/>
      <c r="SXN24" s="433"/>
      <c r="SXO24" s="433"/>
      <c r="SXP24" s="433"/>
      <c r="SXQ24" s="433"/>
      <c r="SXR24" s="433"/>
      <c r="SXS24" s="433"/>
      <c r="SXT24" s="433"/>
      <c r="SXU24" s="433"/>
      <c r="SXV24" s="433"/>
      <c r="SXW24" s="433"/>
      <c r="SXX24" s="433"/>
      <c r="SXY24" s="433"/>
      <c r="SXZ24" s="433"/>
      <c r="SYA24" s="433"/>
      <c r="SYB24" s="433"/>
      <c r="SYC24" s="433"/>
      <c r="SYD24" s="433"/>
      <c r="SYE24" s="433"/>
      <c r="SYF24" s="433"/>
      <c r="SYG24" s="433"/>
      <c r="SYH24" s="433"/>
      <c r="SYI24" s="433"/>
      <c r="SYJ24" s="433"/>
      <c r="SYK24" s="433"/>
      <c r="SYL24" s="433"/>
      <c r="SYM24" s="433"/>
      <c r="SYN24" s="433"/>
      <c r="SYO24" s="433"/>
      <c r="SYP24" s="433"/>
      <c r="SYQ24" s="433"/>
      <c r="SYR24" s="433"/>
      <c r="SYS24" s="433"/>
      <c r="SYT24" s="433"/>
      <c r="SYU24" s="433"/>
      <c r="SYV24" s="433"/>
      <c r="SYW24" s="433"/>
      <c r="SYX24" s="433"/>
      <c r="SYY24" s="433"/>
      <c r="SYZ24" s="433"/>
      <c r="SZA24" s="433"/>
      <c r="SZB24" s="433"/>
      <c r="SZC24" s="433"/>
      <c r="SZD24" s="433"/>
      <c r="SZE24" s="433"/>
      <c r="SZF24" s="433"/>
      <c r="SZG24" s="433"/>
      <c r="SZH24" s="433"/>
      <c r="SZI24" s="433"/>
      <c r="SZJ24" s="433"/>
      <c r="SZK24" s="433"/>
      <c r="SZL24" s="433"/>
      <c r="SZM24" s="433"/>
      <c r="SZN24" s="433"/>
      <c r="SZO24" s="433"/>
      <c r="SZP24" s="433"/>
      <c r="SZQ24" s="433"/>
      <c r="SZR24" s="433"/>
      <c r="SZS24" s="433"/>
      <c r="SZT24" s="433"/>
      <c r="SZU24" s="433"/>
      <c r="SZV24" s="433"/>
      <c r="SZW24" s="433"/>
      <c r="SZX24" s="433"/>
      <c r="SZY24" s="433"/>
      <c r="SZZ24" s="433"/>
      <c r="TAA24" s="433"/>
      <c r="TAB24" s="433"/>
      <c r="TAC24" s="433"/>
      <c r="TAD24" s="433"/>
      <c r="TAE24" s="433"/>
      <c r="TAF24" s="433"/>
      <c r="TAG24" s="433"/>
      <c r="TAH24" s="433"/>
      <c r="TAI24" s="433"/>
      <c r="TAJ24" s="433"/>
      <c r="TAK24" s="433"/>
      <c r="TAL24" s="433"/>
      <c r="TAM24" s="433"/>
      <c r="TAN24" s="433"/>
      <c r="TAO24" s="433"/>
      <c r="TAP24" s="433"/>
      <c r="TAQ24" s="433"/>
      <c r="TAR24" s="433"/>
      <c r="TAS24" s="433"/>
      <c r="TAT24" s="433"/>
      <c r="TAU24" s="433"/>
      <c r="TAV24" s="433"/>
      <c r="TAW24" s="433"/>
      <c r="TAX24" s="433"/>
      <c r="TAY24" s="433"/>
      <c r="TAZ24" s="433"/>
      <c r="TBA24" s="433"/>
      <c r="TBB24" s="433"/>
      <c r="TBC24" s="433"/>
      <c r="TBD24" s="433"/>
      <c r="TBE24" s="433"/>
      <c r="TBF24" s="433"/>
      <c r="TBG24" s="433"/>
      <c r="TBH24" s="433"/>
      <c r="TBI24" s="433"/>
      <c r="TBJ24" s="433"/>
      <c r="TBK24" s="433"/>
      <c r="TBL24" s="433"/>
      <c r="TBM24" s="433"/>
      <c r="TBN24" s="433"/>
      <c r="TBO24" s="433"/>
      <c r="TBP24" s="433"/>
      <c r="TBQ24" s="433"/>
      <c r="TBR24" s="433"/>
      <c r="TBS24" s="433"/>
      <c r="TBT24" s="433"/>
      <c r="TBU24" s="433"/>
      <c r="TBV24" s="433"/>
      <c r="TBW24" s="433"/>
      <c r="TBX24" s="433"/>
      <c r="TBY24" s="433"/>
      <c r="TBZ24" s="433"/>
      <c r="TCA24" s="433"/>
      <c r="TCB24" s="433"/>
      <c r="TCC24" s="433"/>
      <c r="TCD24" s="433"/>
      <c r="TCE24" s="433"/>
      <c r="TCF24" s="433"/>
      <c r="TCG24" s="433"/>
      <c r="TCH24" s="433"/>
      <c r="TCI24" s="433"/>
      <c r="TCJ24" s="433"/>
      <c r="TCK24" s="433"/>
      <c r="TCL24" s="433"/>
      <c r="TCM24" s="433"/>
      <c r="TCN24" s="433"/>
      <c r="TCO24" s="433"/>
      <c r="TCP24" s="433"/>
      <c r="TCQ24" s="433"/>
      <c r="TCR24" s="433"/>
      <c r="TCS24" s="433"/>
      <c r="TCT24" s="433"/>
      <c r="TCU24" s="433"/>
      <c r="TCV24" s="433"/>
      <c r="TCW24" s="433"/>
      <c r="TCX24" s="433"/>
      <c r="TCY24" s="433"/>
      <c r="TCZ24" s="433"/>
      <c r="TDA24" s="433"/>
      <c r="TDB24" s="433"/>
      <c r="TDC24" s="433"/>
      <c r="TDD24" s="433"/>
      <c r="TDE24" s="433"/>
      <c r="TDF24" s="433"/>
      <c r="TDG24" s="433"/>
      <c r="TDH24" s="433"/>
      <c r="TDI24" s="433"/>
      <c r="TDJ24" s="433"/>
      <c r="TDK24" s="433"/>
      <c r="TDL24" s="433"/>
      <c r="TDM24" s="433"/>
      <c r="TDN24" s="433"/>
      <c r="TDO24" s="433"/>
      <c r="TDP24" s="433"/>
      <c r="TDQ24" s="433"/>
      <c r="TDR24" s="433"/>
      <c r="TDS24" s="433"/>
      <c r="TDT24" s="433"/>
      <c r="TDU24" s="433"/>
      <c r="TDV24" s="433"/>
      <c r="TDW24" s="433"/>
      <c r="TDX24" s="433"/>
      <c r="TDY24" s="433"/>
      <c r="TDZ24" s="433"/>
      <c r="TEA24" s="433"/>
      <c r="TEB24" s="433"/>
      <c r="TEC24" s="433"/>
      <c r="TED24" s="433"/>
      <c r="TEE24" s="433"/>
      <c r="TEF24" s="433"/>
      <c r="TEG24" s="433"/>
      <c r="TEH24" s="433"/>
      <c r="TEI24" s="433"/>
      <c r="TEJ24" s="433"/>
      <c r="TEK24" s="433"/>
      <c r="TEL24" s="433"/>
      <c r="TEM24" s="433"/>
      <c r="TEN24" s="433"/>
      <c r="TEO24" s="433"/>
      <c r="TEP24" s="433"/>
      <c r="TEQ24" s="433"/>
      <c r="TER24" s="433"/>
      <c r="TES24" s="433"/>
      <c r="TET24" s="433"/>
      <c r="TEU24" s="433"/>
      <c r="TEV24" s="433"/>
      <c r="TEW24" s="433"/>
      <c r="TEX24" s="433"/>
      <c r="TEY24" s="433"/>
      <c r="TEZ24" s="433"/>
      <c r="TFA24" s="433"/>
      <c r="TFB24" s="433"/>
      <c r="TFC24" s="433"/>
      <c r="TFD24" s="433"/>
      <c r="TFE24" s="433"/>
      <c r="TFF24" s="433"/>
      <c r="TFG24" s="433"/>
      <c r="TFH24" s="433"/>
      <c r="TFI24" s="433"/>
      <c r="TFJ24" s="433"/>
      <c r="TFK24" s="433"/>
      <c r="TFL24" s="433"/>
      <c r="TFM24" s="433"/>
      <c r="TFN24" s="433"/>
      <c r="TFO24" s="433"/>
      <c r="TFP24" s="433"/>
      <c r="TFQ24" s="433"/>
      <c r="TFR24" s="433"/>
      <c r="TFS24" s="433"/>
      <c r="TFT24" s="433"/>
      <c r="TFU24" s="433"/>
      <c r="TFV24" s="433"/>
      <c r="TFW24" s="433"/>
      <c r="TFX24" s="433"/>
      <c r="TFY24" s="433"/>
      <c r="TFZ24" s="433"/>
      <c r="TGA24" s="433"/>
      <c r="TGB24" s="433"/>
      <c r="TGC24" s="433"/>
      <c r="TGD24" s="433"/>
      <c r="TGE24" s="433"/>
      <c r="TGF24" s="433"/>
      <c r="TGG24" s="433"/>
      <c r="TGH24" s="433"/>
      <c r="TGI24" s="433"/>
      <c r="TGJ24" s="433"/>
      <c r="TGK24" s="433"/>
      <c r="TGL24" s="433"/>
      <c r="TGM24" s="433"/>
      <c r="TGN24" s="433"/>
      <c r="TGO24" s="433"/>
      <c r="TGP24" s="433"/>
      <c r="TGQ24" s="433"/>
      <c r="TGR24" s="433"/>
      <c r="TGS24" s="433"/>
      <c r="TGT24" s="433"/>
      <c r="TGU24" s="433"/>
      <c r="TGV24" s="433"/>
      <c r="TGW24" s="433"/>
      <c r="TGX24" s="433"/>
      <c r="TGY24" s="433"/>
      <c r="TGZ24" s="433"/>
      <c r="THA24" s="433"/>
      <c r="THB24" s="433"/>
      <c r="THC24" s="433"/>
      <c r="THD24" s="433"/>
      <c r="THE24" s="433"/>
      <c r="THF24" s="433"/>
      <c r="THG24" s="433"/>
      <c r="THH24" s="433"/>
      <c r="THI24" s="433"/>
      <c r="THJ24" s="433"/>
      <c r="THK24" s="433"/>
      <c r="THL24" s="433"/>
      <c r="THM24" s="433"/>
      <c r="THN24" s="433"/>
      <c r="THO24" s="433"/>
      <c r="THP24" s="433"/>
      <c r="THQ24" s="433"/>
      <c r="THR24" s="433"/>
      <c r="THS24" s="433"/>
      <c r="THT24" s="433"/>
      <c r="THU24" s="433"/>
      <c r="THV24" s="433"/>
      <c r="THW24" s="433"/>
      <c r="THX24" s="433"/>
      <c r="THY24" s="433"/>
      <c r="THZ24" s="433"/>
      <c r="TIA24" s="433"/>
      <c r="TIB24" s="433"/>
      <c r="TIC24" s="433"/>
      <c r="TID24" s="433"/>
      <c r="TIE24" s="433"/>
      <c r="TIF24" s="433"/>
      <c r="TIG24" s="433"/>
      <c r="TIH24" s="433"/>
      <c r="TII24" s="433"/>
      <c r="TIJ24" s="433"/>
      <c r="TIK24" s="433"/>
      <c r="TIL24" s="433"/>
      <c r="TIM24" s="433"/>
      <c r="TIN24" s="433"/>
      <c r="TIO24" s="433"/>
      <c r="TIP24" s="433"/>
      <c r="TIQ24" s="433"/>
      <c r="TIR24" s="433"/>
      <c r="TIS24" s="433"/>
      <c r="TIT24" s="433"/>
      <c r="TIU24" s="433"/>
      <c r="TIV24" s="433"/>
      <c r="TIW24" s="433"/>
      <c r="TIX24" s="433"/>
      <c r="TIY24" s="433"/>
      <c r="TIZ24" s="433"/>
      <c r="TJA24" s="433"/>
      <c r="TJB24" s="433"/>
      <c r="TJC24" s="433"/>
      <c r="TJD24" s="433"/>
      <c r="TJE24" s="433"/>
      <c r="TJF24" s="433"/>
      <c r="TJG24" s="433"/>
      <c r="TJH24" s="433"/>
      <c r="TJI24" s="433"/>
      <c r="TJJ24" s="433"/>
      <c r="TJK24" s="433"/>
      <c r="TJL24" s="433"/>
      <c r="TJM24" s="433"/>
      <c r="TJN24" s="433"/>
      <c r="TJO24" s="433"/>
      <c r="TJP24" s="433"/>
      <c r="TJQ24" s="433"/>
      <c r="TJR24" s="433"/>
      <c r="TJS24" s="433"/>
      <c r="TJT24" s="433"/>
      <c r="TJU24" s="433"/>
      <c r="TJV24" s="433"/>
      <c r="TJW24" s="433"/>
      <c r="TJX24" s="433"/>
      <c r="TJY24" s="433"/>
      <c r="TJZ24" s="433"/>
      <c r="TKA24" s="433"/>
      <c r="TKB24" s="433"/>
      <c r="TKC24" s="433"/>
      <c r="TKD24" s="433"/>
      <c r="TKE24" s="433"/>
      <c r="TKF24" s="433"/>
      <c r="TKG24" s="433"/>
      <c r="TKH24" s="433"/>
      <c r="TKI24" s="433"/>
      <c r="TKJ24" s="433"/>
      <c r="TKK24" s="433"/>
      <c r="TKL24" s="433"/>
      <c r="TKM24" s="433"/>
      <c r="TKN24" s="433"/>
      <c r="TKO24" s="433"/>
      <c r="TKP24" s="433"/>
      <c r="TKQ24" s="433"/>
      <c r="TKR24" s="433"/>
      <c r="TKS24" s="433"/>
      <c r="TKT24" s="433"/>
      <c r="TKU24" s="433"/>
      <c r="TKV24" s="433"/>
      <c r="TKW24" s="433"/>
      <c r="TKX24" s="433"/>
      <c r="TKY24" s="433"/>
      <c r="TKZ24" s="433"/>
      <c r="TLA24" s="433"/>
      <c r="TLB24" s="433"/>
      <c r="TLC24" s="433"/>
      <c r="TLD24" s="433"/>
      <c r="TLE24" s="433"/>
      <c r="TLF24" s="433"/>
      <c r="TLG24" s="433"/>
      <c r="TLH24" s="433"/>
      <c r="TLI24" s="433"/>
      <c r="TLJ24" s="433"/>
      <c r="TLK24" s="433"/>
      <c r="TLL24" s="433"/>
      <c r="TLM24" s="433"/>
      <c r="TLN24" s="433"/>
      <c r="TLO24" s="433"/>
      <c r="TLP24" s="433"/>
      <c r="TLQ24" s="433"/>
      <c r="TLR24" s="433"/>
      <c r="TLS24" s="433"/>
      <c r="TLT24" s="433"/>
      <c r="TLU24" s="433"/>
      <c r="TLV24" s="433"/>
      <c r="TLW24" s="433"/>
      <c r="TLX24" s="433"/>
      <c r="TLY24" s="433"/>
      <c r="TLZ24" s="433"/>
      <c r="TMA24" s="433"/>
      <c r="TMB24" s="433"/>
      <c r="TMC24" s="433"/>
      <c r="TMD24" s="433"/>
      <c r="TME24" s="433"/>
      <c r="TMF24" s="433"/>
      <c r="TMG24" s="433"/>
      <c r="TMH24" s="433"/>
      <c r="TMI24" s="433"/>
      <c r="TMJ24" s="433"/>
      <c r="TMK24" s="433"/>
      <c r="TML24" s="433"/>
      <c r="TMM24" s="433"/>
      <c r="TMN24" s="433"/>
      <c r="TMO24" s="433"/>
      <c r="TMP24" s="433"/>
      <c r="TMQ24" s="433"/>
      <c r="TMR24" s="433"/>
      <c r="TMS24" s="433"/>
      <c r="TMT24" s="433"/>
      <c r="TMU24" s="433"/>
      <c r="TMV24" s="433"/>
      <c r="TMW24" s="433"/>
      <c r="TMX24" s="433"/>
      <c r="TMY24" s="433"/>
      <c r="TMZ24" s="433"/>
      <c r="TNA24" s="433"/>
      <c r="TNB24" s="433"/>
      <c r="TNC24" s="433"/>
      <c r="TND24" s="433"/>
      <c r="TNE24" s="433"/>
      <c r="TNF24" s="433"/>
      <c r="TNG24" s="433"/>
      <c r="TNH24" s="433"/>
      <c r="TNI24" s="433"/>
      <c r="TNJ24" s="433"/>
      <c r="TNK24" s="433"/>
      <c r="TNL24" s="433"/>
      <c r="TNM24" s="433"/>
      <c r="TNN24" s="433"/>
      <c r="TNO24" s="433"/>
      <c r="TNP24" s="433"/>
      <c r="TNQ24" s="433"/>
      <c r="TNR24" s="433"/>
      <c r="TNS24" s="433"/>
      <c r="TNT24" s="433"/>
      <c r="TNU24" s="433"/>
      <c r="TNV24" s="433"/>
      <c r="TNW24" s="433"/>
      <c r="TNX24" s="433"/>
      <c r="TNY24" s="433"/>
      <c r="TNZ24" s="433"/>
      <c r="TOA24" s="433"/>
      <c r="TOB24" s="433"/>
      <c r="TOC24" s="433"/>
      <c r="TOD24" s="433"/>
      <c r="TOE24" s="433"/>
      <c r="TOF24" s="433"/>
      <c r="TOG24" s="433"/>
      <c r="TOH24" s="433"/>
      <c r="TOI24" s="433"/>
      <c r="TOJ24" s="433"/>
      <c r="TOK24" s="433"/>
      <c r="TOL24" s="433"/>
      <c r="TOM24" s="433"/>
      <c r="TON24" s="433"/>
      <c r="TOO24" s="433"/>
      <c r="TOP24" s="433"/>
      <c r="TOQ24" s="433"/>
      <c r="TOR24" s="433"/>
      <c r="TOS24" s="433"/>
      <c r="TOT24" s="433"/>
      <c r="TOU24" s="433"/>
      <c r="TOV24" s="433"/>
      <c r="TOW24" s="433"/>
      <c r="TOX24" s="433"/>
      <c r="TOY24" s="433"/>
      <c r="TOZ24" s="433"/>
      <c r="TPA24" s="433"/>
      <c r="TPB24" s="433"/>
      <c r="TPC24" s="433"/>
      <c r="TPD24" s="433"/>
      <c r="TPE24" s="433"/>
      <c r="TPF24" s="433"/>
      <c r="TPG24" s="433"/>
      <c r="TPH24" s="433"/>
      <c r="TPI24" s="433"/>
      <c r="TPJ24" s="433"/>
      <c r="TPK24" s="433"/>
      <c r="TPL24" s="433"/>
      <c r="TPM24" s="433"/>
      <c r="TPN24" s="433"/>
      <c r="TPO24" s="433"/>
      <c r="TPP24" s="433"/>
      <c r="TPQ24" s="433"/>
      <c r="TPR24" s="433"/>
      <c r="TPS24" s="433"/>
      <c r="TPT24" s="433"/>
      <c r="TPU24" s="433"/>
      <c r="TPV24" s="433"/>
      <c r="TPW24" s="433"/>
      <c r="TPX24" s="433"/>
      <c r="TPY24" s="433"/>
      <c r="TPZ24" s="433"/>
      <c r="TQA24" s="433"/>
      <c r="TQB24" s="433"/>
      <c r="TQC24" s="433"/>
      <c r="TQD24" s="433"/>
      <c r="TQE24" s="433"/>
      <c r="TQF24" s="433"/>
      <c r="TQG24" s="433"/>
      <c r="TQH24" s="433"/>
      <c r="TQI24" s="433"/>
      <c r="TQJ24" s="433"/>
      <c r="TQK24" s="433"/>
      <c r="TQL24" s="433"/>
      <c r="TQM24" s="433"/>
      <c r="TQN24" s="433"/>
      <c r="TQO24" s="433"/>
      <c r="TQP24" s="433"/>
      <c r="TQQ24" s="433"/>
      <c r="TQR24" s="433"/>
      <c r="TQS24" s="433"/>
      <c r="TQT24" s="433"/>
      <c r="TQU24" s="433"/>
      <c r="TQV24" s="433"/>
      <c r="TQW24" s="433"/>
      <c r="TQX24" s="433"/>
      <c r="TQY24" s="433"/>
      <c r="TQZ24" s="433"/>
      <c r="TRA24" s="433"/>
      <c r="TRB24" s="433"/>
      <c r="TRC24" s="433"/>
      <c r="TRD24" s="433"/>
      <c r="TRE24" s="433"/>
      <c r="TRF24" s="433"/>
      <c r="TRG24" s="433"/>
      <c r="TRH24" s="433"/>
      <c r="TRI24" s="433"/>
      <c r="TRJ24" s="433"/>
      <c r="TRK24" s="433"/>
      <c r="TRL24" s="433"/>
      <c r="TRM24" s="433"/>
      <c r="TRN24" s="433"/>
      <c r="TRO24" s="433"/>
      <c r="TRP24" s="433"/>
      <c r="TRQ24" s="433"/>
      <c r="TRR24" s="433"/>
      <c r="TRS24" s="433"/>
      <c r="TRT24" s="433"/>
      <c r="TRU24" s="433"/>
      <c r="TRV24" s="433"/>
      <c r="TRW24" s="433"/>
      <c r="TRX24" s="433"/>
      <c r="TRY24" s="433"/>
      <c r="TRZ24" s="433"/>
      <c r="TSA24" s="433"/>
      <c r="TSB24" s="433"/>
      <c r="TSC24" s="433"/>
      <c r="TSD24" s="433"/>
      <c r="TSE24" s="433"/>
      <c r="TSF24" s="433"/>
      <c r="TSG24" s="433"/>
      <c r="TSH24" s="433"/>
      <c r="TSI24" s="433"/>
      <c r="TSJ24" s="433"/>
      <c r="TSK24" s="433"/>
      <c r="TSL24" s="433"/>
      <c r="TSM24" s="433"/>
      <c r="TSN24" s="433"/>
      <c r="TSO24" s="433"/>
      <c r="TSP24" s="433"/>
      <c r="TSQ24" s="433"/>
      <c r="TSR24" s="433"/>
      <c r="TSS24" s="433"/>
      <c r="TST24" s="433"/>
      <c r="TSU24" s="433"/>
      <c r="TSV24" s="433"/>
      <c r="TSW24" s="433"/>
      <c r="TSX24" s="433"/>
      <c r="TSY24" s="433"/>
      <c r="TSZ24" s="433"/>
      <c r="TTA24" s="433"/>
      <c r="TTB24" s="433"/>
      <c r="TTC24" s="433"/>
      <c r="TTD24" s="433"/>
      <c r="TTE24" s="433"/>
      <c r="TTF24" s="433"/>
      <c r="TTG24" s="433"/>
      <c r="TTH24" s="433"/>
      <c r="TTI24" s="433"/>
      <c r="TTJ24" s="433"/>
      <c r="TTK24" s="433"/>
      <c r="TTL24" s="433"/>
      <c r="TTM24" s="433"/>
      <c r="TTN24" s="433"/>
      <c r="TTO24" s="433"/>
      <c r="TTP24" s="433"/>
      <c r="TTQ24" s="433"/>
      <c r="TTR24" s="433"/>
      <c r="TTS24" s="433"/>
      <c r="TTT24" s="433"/>
      <c r="TTU24" s="433"/>
      <c r="TTV24" s="433"/>
      <c r="TTW24" s="433"/>
      <c r="TTX24" s="433"/>
      <c r="TTY24" s="433"/>
      <c r="TTZ24" s="433"/>
      <c r="TUA24" s="433"/>
      <c r="TUB24" s="433"/>
      <c r="TUC24" s="433"/>
      <c r="TUD24" s="433"/>
      <c r="TUE24" s="433"/>
      <c r="TUF24" s="433"/>
      <c r="TUG24" s="433"/>
      <c r="TUH24" s="433"/>
      <c r="TUI24" s="433"/>
      <c r="TUJ24" s="433"/>
      <c r="TUK24" s="433"/>
      <c r="TUL24" s="433"/>
      <c r="TUM24" s="433"/>
      <c r="TUN24" s="433"/>
      <c r="TUO24" s="433"/>
      <c r="TUP24" s="433"/>
      <c r="TUQ24" s="433"/>
      <c r="TUR24" s="433"/>
      <c r="TUS24" s="433"/>
      <c r="TUT24" s="433"/>
      <c r="TUU24" s="433"/>
      <c r="TUV24" s="433"/>
      <c r="TUW24" s="433"/>
      <c r="TUX24" s="433"/>
      <c r="TUY24" s="433"/>
      <c r="TUZ24" s="433"/>
      <c r="TVA24" s="433"/>
      <c r="TVB24" s="433"/>
      <c r="TVC24" s="433"/>
      <c r="TVD24" s="433"/>
      <c r="TVE24" s="433"/>
      <c r="TVF24" s="433"/>
      <c r="TVG24" s="433"/>
      <c r="TVH24" s="433"/>
      <c r="TVI24" s="433"/>
      <c r="TVJ24" s="433"/>
      <c r="TVK24" s="433"/>
      <c r="TVL24" s="433"/>
      <c r="TVM24" s="433"/>
      <c r="TVN24" s="433"/>
      <c r="TVO24" s="433"/>
      <c r="TVP24" s="433"/>
      <c r="TVQ24" s="433"/>
      <c r="TVR24" s="433"/>
      <c r="TVS24" s="433"/>
      <c r="TVT24" s="433"/>
      <c r="TVU24" s="433"/>
      <c r="TVV24" s="433"/>
      <c r="TVW24" s="433"/>
      <c r="TVX24" s="433"/>
      <c r="TVY24" s="433"/>
      <c r="TVZ24" s="433"/>
      <c r="TWA24" s="433"/>
      <c r="TWB24" s="433"/>
      <c r="TWC24" s="433"/>
      <c r="TWD24" s="433"/>
      <c r="TWE24" s="433"/>
      <c r="TWF24" s="433"/>
      <c r="TWG24" s="433"/>
      <c r="TWH24" s="433"/>
      <c r="TWI24" s="433"/>
      <c r="TWJ24" s="433"/>
      <c r="TWK24" s="433"/>
      <c r="TWL24" s="433"/>
      <c r="TWM24" s="433"/>
      <c r="TWN24" s="433"/>
      <c r="TWO24" s="433"/>
      <c r="TWP24" s="433"/>
      <c r="TWQ24" s="433"/>
      <c r="TWR24" s="433"/>
      <c r="TWS24" s="433"/>
      <c r="TWT24" s="433"/>
      <c r="TWU24" s="433"/>
      <c r="TWV24" s="433"/>
      <c r="TWW24" s="433"/>
      <c r="TWX24" s="433"/>
      <c r="TWY24" s="433"/>
      <c r="TWZ24" s="433"/>
      <c r="TXA24" s="433"/>
      <c r="TXB24" s="433"/>
      <c r="TXC24" s="433"/>
      <c r="TXD24" s="433"/>
      <c r="TXE24" s="433"/>
      <c r="TXF24" s="433"/>
      <c r="TXG24" s="433"/>
      <c r="TXH24" s="433"/>
      <c r="TXI24" s="433"/>
      <c r="TXJ24" s="433"/>
      <c r="TXK24" s="433"/>
      <c r="TXL24" s="433"/>
      <c r="TXM24" s="433"/>
      <c r="TXN24" s="433"/>
      <c r="TXO24" s="433"/>
      <c r="TXP24" s="433"/>
      <c r="TXQ24" s="433"/>
      <c r="TXR24" s="433"/>
      <c r="TXS24" s="433"/>
      <c r="TXT24" s="433"/>
      <c r="TXU24" s="433"/>
      <c r="TXV24" s="433"/>
      <c r="TXW24" s="433"/>
      <c r="TXX24" s="433"/>
      <c r="TXY24" s="433"/>
      <c r="TXZ24" s="433"/>
      <c r="TYA24" s="433"/>
      <c r="TYB24" s="433"/>
      <c r="TYC24" s="433"/>
      <c r="TYD24" s="433"/>
      <c r="TYE24" s="433"/>
      <c r="TYF24" s="433"/>
      <c r="TYG24" s="433"/>
      <c r="TYH24" s="433"/>
      <c r="TYI24" s="433"/>
      <c r="TYJ24" s="433"/>
      <c r="TYK24" s="433"/>
      <c r="TYL24" s="433"/>
      <c r="TYM24" s="433"/>
      <c r="TYN24" s="433"/>
      <c r="TYO24" s="433"/>
      <c r="TYP24" s="433"/>
      <c r="TYQ24" s="433"/>
      <c r="TYR24" s="433"/>
      <c r="TYS24" s="433"/>
      <c r="TYT24" s="433"/>
      <c r="TYU24" s="433"/>
      <c r="TYV24" s="433"/>
      <c r="TYW24" s="433"/>
      <c r="TYX24" s="433"/>
      <c r="TYY24" s="433"/>
      <c r="TYZ24" s="433"/>
      <c r="TZA24" s="433"/>
      <c r="TZB24" s="433"/>
      <c r="TZC24" s="433"/>
      <c r="TZD24" s="433"/>
      <c r="TZE24" s="433"/>
      <c r="TZF24" s="433"/>
      <c r="TZG24" s="433"/>
      <c r="TZH24" s="433"/>
      <c r="TZI24" s="433"/>
      <c r="TZJ24" s="433"/>
      <c r="TZK24" s="433"/>
      <c r="TZL24" s="433"/>
      <c r="TZM24" s="433"/>
      <c r="TZN24" s="433"/>
      <c r="TZO24" s="433"/>
      <c r="TZP24" s="433"/>
      <c r="TZQ24" s="433"/>
      <c r="TZR24" s="433"/>
      <c r="TZS24" s="433"/>
      <c r="TZT24" s="433"/>
      <c r="TZU24" s="433"/>
      <c r="TZV24" s="433"/>
      <c r="TZW24" s="433"/>
      <c r="TZX24" s="433"/>
      <c r="TZY24" s="433"/>
      <c r="TZZ24" s="433"/>
      <c r="UAA24" s="433"/>
      <c r="UAB24" s="433"/>
      <c r="UAC24" s="433"/>
      <c r="UAD24" s="433"/>
      <c r="UAE24" s="433"/>
      <c r="UAF24" s="433"/>
      <c r="UAG24" s="433"/>
      <c r="UAH24" s="433"/>
      <c r="UAI24" s="433"/>
      <c r="UAJ24" s="433"/>
      <c r="UAK24" s="433"/>
      <c r="UAL24" s="433"/>
      <c r="UAM24" s="433"/>
      <c r="UAN24" s="433"/>
      <c r="UAO24" s="433"/>
      <c r="UAP24" s="433"/>
      <c r="UAQ24" s="433"/>
      <c r="UAR24" s="433"/>
      <c r="UAS24" s="433"/>
      <c r="UAT24" s="433"/>
      <c r="UAU24" s="433"/>
      <c r="UAV24" s="433"/>
      <c r="UAW24" s="433"/>
      <c r="UAX24" s="433"/>
      <c r="UAY24" s="433"/>
      <c r="UAZ24" s="433"/>
      <c r="UBA24" s="433"/>
      <c r="UBB24" s="433"/>
      <c r="UBC24" s="433"/>
      <c r="UBD24" s="433"/>
      <c r="UBE24" s="433"/>
      <c r="UBF24" s="433"/>
      <c r="UBG24" s="433"/>
      <c r="UBH24" s="433"/>
      <c r="UBI24" s="433"/>
      <c r="UBJ24" s="433"/>
      <c r="UBK24" s="433"/>
      <c r="UBL24" s="433"/>
      <c r="UBM24" s="433"/>
      <c r="UBN24" s="433"/>
      <c r="UBO24" s="433"/>
      <c r="UBP24" s="433"/>
      <c r="UBQ24" s="433"/>
      <c r="UBR24" s="433"/>
      <c r="UBS24" s="433"/>
      <c r="UBT24" s="433"/>
      <c r="UBU24" s="433"/>
      <c r="UBV24" s="433"/>
      <c r="UBW24" s="433"/>
      <c r="UBX24" s="433"/>
      <c r="UBY24" s="433"/>
      <c r="UBZ24" s="433"/>
      <c r="UCA24" s="433"/>
      <c r="UCB24" s="433"/>
      <c r="UCC24" s="433"/>
      <c r="UCD24" s="433"/>
      <c r="UCE24" s="433"/>
      <c r="UCF24" s="433"/>
      <c r="UCG24" s="433"/>
      <c r="UCH24" s="433"/>
      <c r="UCI24" s="433"/>
      <c r="UCJ24" s="433"/>
      <c r="UCK24" s="433"/>
      <c r="UCL24" s="433"/>
      <c r="UCM24" s="433"/>
      <c r="UCN24" s="433"/>
      <c r="UCO24" s="433"/>
      <c r="UCP24" s="433"/>
      <c r="UCQ24" s="433"/>
      <c r="UCR24" s="433"/>
      <c r="UCS24" s="433"/>
      <c r="UCT24" s="433"/>
      <c r="UCU24" s="433"/>
      <c r="UCV24" s="433"/>
      <c r="UCW24" s="433"/>
      <c r="UCX24" s="433"/>
      <c r="UCY24" s="433"/>
      <c r="UCZ24" s="433"/>
      <c r="UDA24" s="433"/>
      <c r="UDB24" s="433"/>
      <c r="UDC24" s="433"/>
      <c r="UDD24" s="433"/>
      <c r="UDE24" s="433"/>
      <c r="UDF24" s="433"/>
      <c r="UDG24" s="433"/>
      <c r="UDH24" s="433"/>
      <c r="UDI24" s="433"/>
      <c r="UDJ24" s="433"/>
      <c r="UDK24" s="433"/>
      <c r="UDL24" s="433"/>
      <c r="UDM24" s="433"/>
      <c r="UDN24" s="433"/>
      <c r="UDO24" s="433"/>
      <c r="UDP24" s="433"/>
      <c r="UDQ24" s="433"/>
      <c r="UDR24" s="433"/>
      <c r="UDS24" s="433"/>
      <c r="UDT24" s="433"/>
      <c r="UDU24" s="433"/>
      <c r="UDV24" s="433"/>
      <c r="UDW24" s="433"/>
      <c r="UDX24" s="433"/>
      <c r="UDY24" s="433"/>
      <c r="UDZ24" s="433"/>
      <c r="UEA24" s="433"/>
      <c r="UEB24" s="433"/>
      <c r="UEC24" s="433"/>
      <c r="UED24" s="433"/>
      <c r="UEE24" s="433"/>
      <c r="UEF24" s="433"/>
      <c r="UEG24" s="433"/>
      <c r="UEH24" s="433"/>
      <c r="UEI24" s="433"/>
      <c r="UEJ24" s="433"/>
      <c r="UEK24" s="433"/>
      <c r="UEL24" s="433"/>
      <c r="UEM24" s="433"/>
      <c r="UEN24" s="433"/>
      <c r="UEO24" s="433"/>
      <c r="UEP24" s="433"/>
      <c r="UEQ24" s="433"/>
      <c r="UER24" s="433"/>
      <c r="UES24" s="433"/>
      <c r="UET24" s="433"/>
      <c r="UEU24" s="433"/>
      <c r="UEV24" s="433"/>
      <c r="UEW24" s="433"/>
      <c r="UEX24" s="433"/>
      <c r="UEY24" s="433"/>
      <c r="UEZ24" s="433"/>
      <c r="UFA24" s="433"/>
      <c r="UFB24" s="433"/>
      <c r="UFC24" s="433"/>
      <c r="UFD24" s="433"/>
      <c r="UFE24" s="433"/>
      <c r="UFF24" s="433"/>
      <c r="UFG24" s="433"/>
      <c r="UFH24" s="433"/>
      <c r="UFI24" s="433"/>
      <c r="UFJ24" s="433"/>
      <c r="UFK24" s="433"/>
      <c r="UFL24" s="433"/>
      <c r="UFM24" s="433"/>
      <c r="UFN24" s="433"/>
      <c r="UFO24" s="433"/>
      <c r="UFP24" s="433"/>
      <c r="UFQ24" s="433"/>
      <c r="UFR24" s="433"/>
      <c r="UFS24" s="433"/>
      <c r="UFT24" s="433"/>
      <c r="UFU24" s="433"/>
      <c r="UFV24" s="433"/>
      <c r="UFW24" s="433"/>
      <c r="UFX24" s="433"/>
      <c r="UFY24" s="433"/>
      <c r="UFZ24" s="433"/>
      <c r="UGA24" s="433"/>
      <c r="UGB24" s="433"/>
      <c r="UGC24" s="433"/>
      <c r="UGD24" s="433"/>
      <c r="UGE24" s="433"/>
      <c r="UGF24" s="433"/>
      <c r="UGG24" s="433"/>
      <c r="UGH24" s="433"/>
      <c r="UGI24" s="433"/>
      <c r="UGJ24" s="433"/>
      <c r="UGK24" s="433"/>
      <c r="UGL24" s="433"/>
      <c r="UGM24" s="433"/>
      <c r="UGN24" s="433"/>
      <c r="UGO24" s="433"/>
      <c r="UGP24" s="433"/>
      <c r="UGQ24" s="433"/>
      <c r="UGR24" s="433"/>
      <c r="UGS24" s="433"/>
      <c r="UGT24" s="433"/>
      <c r="UGU24" s="433"/>
      <c r="UGV24" s="433"/>
      <c r="UGW24" s="433"/>
      <c r="UGX24" s="433"/>
      <c r="UGY24" s="433"/>
      <c r="UGZ24" s="433"/>
      <c r="UHA24" s="433"/>
      <c r="UHB24" s="433"/>
      <c r="UHC24" s="433"/>
      <c r="UHD24" s="433"/>
      <c r="UHE24" s="433"/>
      <c r="UHF24" s="433"/>
      <c r="UHG24" s="433"/>
      <c r="UHH24" s="433"/>
      <c r="UHI24" s="433"/>
      <c r="UHJ24" s="433"/>
      <c r="UHK24" s="433"/>
      <c r="UHL24" s="433"/>
      <c r="UHM24" s="433"/>
      <c r="UHN24" s="433"/>
      <c r="UHO24" s="433"/>
      <c r="UHP24" s="433"/>
      <c r="UHQ24" s="433"/>
      <c r="UHR24" s="433"/>
      <c r="UHS24" s="433"/>
      <c r="UHT24" s="433"/>
      <c r="UHU24" s="433"/>
      <c r="UHV24" s="433"/>
      <c r="UHW24" s="433"/>
      <c r="UHX24" s="433"/>
      <c r="UHY24" s="433"/>
      <c r="UHZ24" s="433"/>
      <c r="UIA24" s="433"/>
      <c r="UIB24" s="433"/>
      <c r="UIC24" s="433"/>
      <c r="UID24" s="433"/>
      <c r="UIE24" s="433"/>
      <c r="UIF24" s="433"/>
      <c r="UIG24" s="433"/>
      <c r="UIH24" s="433"/>
      <c r="UII24" s="433"/>
      <c r="UIJ24" s="433"/>
      <c r="UIK24" s="433"/>
      <c r="UIL24" s="433"/>
      <c r="UIM24" s="433"/>
      <c r="UIN24" s="433"/>
      <c r="UIO24" s="433"/>
      <c r="UIP24" s="433"/>
      <c r="UIQ24" s="433"/>
      <c r="UIR24" s="433"/>
      <c r="UIS24" s="433"/>
      <c r="UIT24" s="433"/>
      <c r="UIU24" s="433"/>
      <c r="UIV24" s="433"/>
      <c r="UIW24" s="433"/>
      <c r="UIX24" s="433"/>
      <c r="UIY24" s="433"/>
      <c r="UIZ24" s="433"/>
      <c r="UJA24" s="433"/>
      <c r="UJB24" s="433"/>
      <c r="UJC24" s="433"/>
      <c r="UJD24" s="433"/>
      <c r="UJE24" s="433"/>
      <c r="UJF24" s="433"/>
      <c r="UJG24" s="433"/>
      <c r="UJH24" s="433"/>
      <c r="UJI24" s="433"/>
      <c r="UJJ24" s="433"/>
      <c r="UJK24" s="433"/>
      <c r="UJL24" s="433"/>
      <c r="UJM24" s="433"/>
      <c r="UJN24" s="433"/>
      <c r="UJO24" s="433"/>
      <c r="UJP24" s="433"/>
      <c r="UJQ24" s="433"/>
      <c r="UJR24" s="433"/>
      <c r="UJS24" s="433"/>
      <c r="UJT24" s="433"/>
      <c r="UJU24" s="433"/>
      <c r="UJV24" s="433"/>
      <c r="UJW24" s="433"/>
      <c r="UJX24" s="433"/>
      <c r="UJY24" s="433"/>
      <c r="UJZ24" s="433"/>
      <c r="UKA24" s="433"/>
      <c r="UKB24" s="433"/>
      <c r="UKC24" s="433"/>
      <c r="UKD24" s="433"/>
      <c r="UKE24" s="433"/>
      <c r="UKF24" s="433"/>
      <c r="UKG24" s="433"/>
      <c r="UKH24" s="433"/>
      <c r="UKI24" s="433"/>
      <c r="UKJ24" s="433"/>
      <c r="UKK24" s="433"/>
      <c r="UKL24" s="433"/>
      <c r="UKM24" s="433"/>
      <c r="UKN24" s="433"/>
      <c r="UKO24" s="433"/>
      <c r="UKP24" s="433"/>
      <c r="UKQ24" s="433"/>
      <c r="UKR24" s="433"/>
      <c r="UKS24" s="433"/>
      <c r="UKT24" s="433"/>
      <c r="UKU24" s="433"/>
      <c r="UKV24" s="433"/>
      <c r="UKW24" s="433"/>
      <c r="UKX24" s="433"/>
      <c r="UKY24" s="433"/>
      <c r="UKZ24" s="433"/>
      <c r="ULA24" s="433"/>
      <c r="ULB24" s="433"/>
      <c r="ULC24" s="433"/>
      <c r="ULD24" s="433"/>
      <c r="ULE24" s="433"/>
      <c r="ULF24" s="433"/>
      <c r="ULG24" s="433"/>
      <c r="ULH24" s="433"/>
      <c r="ULI24" s="433"/>
      <c r="ULJ24" s="433"/>
      <c r="ULK24" s="433"/>
      <c r="ULL24" s="433"/>
      <c r="ULM24" s="433"/>
      <c r="ULN24" s="433"/>
      <c r="ULO24" s="433"/>
      <c r="ULP24" s="433"/>
      <c r="ULQ24" s="433"/>
      <c r="ULR24" s="433"/>
      <c r="ULS24" s="433"/>
      <c r="ULT24" s="433"/>
      <c r="ULU24" s="433"/>
      <c r="ULV24" s="433"/>
      <c r="ULW24" s="433"/>
      <c r="ULX24" s="433"/>
      <c r="ULY24" s="433"/>
      <c r="ULZ24" s="433"/>
      <c r="UMA24" s="433"/>
      <c r="UMB24" s="433"/>
      <c r="UMC24" s="433"/>
      <c r="UMD24" s="433"/>
      <c r="UME24" s="433"/>
      <c r="UMF24" s="433"/>
      <c r="UMG24" s="433"/>
      <c r="UMH24" s="433"/>
      <c r="UMI24" s="433"/>
      <c r="UMJ24" s="433"/>
      <c r="UMK24" s="433"/>
      <c r="UML24" s="433"/>
      <c r="UMM24" s="433"/>
      <c r="UMN24" s="433"/>
      <c r="UMO24" s="433"/>
      <c r="UMP24" s="433"/>
      <c r="UMQ24" s="433"/>
      <c r="UMR24" s="433"/>
      <c r="UMS24" s="433"/>
      <c r="UMT24" s="433"/>
      <c r="UMU24" s="433"/>
      <c r="UMV24" s="433"/>
      <c r="UMW24" s="433"/>
      <c r="UMX24" s="433"/>
      <c r="UMY24" s="433"/>
      <c r="UMZ24" s="433"/>
      <c r="UNA24" s="433"/>
      <c r="UNB24" s="433"/>
      <c r="UNC24" s="433"/>
      <c r="UND24" s="433"/>
      <c r="UNE24" s="433"/>
      <c r="UNF24" s="433"/>
      <c r="UNG24" s="433"/>
      <c r="UNH24" s="433"/>
      <c r="UNI24" s="433"/>
      <c r="UNJ24" s="433"/>
      <c r="UNK24" s="433"/>
      <c r="UNL24" s="433"/>
      <c r="UNM24" s="433"/>
      <c r="UNN24" s="433"/>
      <c r="UNO24" s="433"/>
      <c r="UNP24" s="433"/>
      <c r="UNQ24" s="433"/>
      <c r="UNR24" s="433"/>
      <c r="UNS24" s="433"/>
      <c r="UNT24" s="433"/>
      <c r="UNU24" s="433"/>
      <c r="UNV24" s="433"/>
      <c r="UNW24" s="433"/>
      <c r="UNX24" s="433"/>
      <c r="UNY24" s="433"/>
      <c r="UNZ24" s="433"/>
      <c r="UOA24" s="433"/>
      <c r="UOB24" s="433"/>
      <c r="UOC24" s="433"/>
      <c r="UOD24" s="433"/>
      <c r="UOE24" s="433"/>
      <c r="UOF24" s="433"/>
      <c r="UOG24" s="433"/>
      <c r="UOH24" s="433"/>
      <c r="UOI24" s="433"/>
      <c r="UOJ24" s="433"/>
      <c r="UOK24" s="433"/>
      <c r="UOL24" s="433"/>
      <c r="UOM24" s="433"/>
      <c r="UON24" s="433"/>
      <c r="UOO24" s="433"/>
      <c r="UOP24" s="433"/>
      <c r="UOQ24" s="433"/>
      <c r="UOR24" s="433"/>
      <c r="UOS24" s="433"/>
      <c r="UOT24" s="433"/>
      <c r="UOU24" s="433"/>
      <c r="UOV24" s="433"/>
      <c r="UOW24" s="433"/>
      <c r="UOX24" s="433"/>
      <c r="UOY24" s="433"/>
      <c r="UOZ24" s="433"/>
      <c r="UPA24" s="433"/>
      <c r="UPB24" s="433"/>
      <c r="UPC24" s="433"/>
      <c r="UPD24" s="433"/>
      <c r="UPE24" s="433"/>
      <c r="UPF24" s="433"/>
      <c r="UPG24" s="433"/>
      <c r="UPH24" s="433"/>
      <c r="UPI24" s="433"/>
      <c r="UPJ24" s="433"/>
      <c r="UPK24" s="433"/>
      <c r="UPL24" s="433"/>
      <c r="UPM24" s="433"/>
      <c r="UPN24" s="433"/>
      <c r="UPO24" s="433"/>
      <c r="UPP24" s="433"/>
      <c r="UPQ24" s="433"/>
      <c r="UPR24" s="433"/>
      <c r="UPS24" s="433"/>
      <c r="UPT24" s="433"/>
      <c r="UPU24" s="433"/>
      <c r="UPV24" s="433"/>
      <c r="UPW24" s="433"/>
      <c r="UPX24" s="433"/>
      <c r="UPY24" s="433"/>
      <c r="UPZ24" s="433"/>
      <c r="UQA24" s="433"/>
      <c r="UQB24" s="433"/>
      <c r="UQC24" s="433"/>
      <c r="UQD24" s="433"/>
      <c r="UQE24" s="433"/>
      <c r="UQF24" s="433"/>
      <c r="UQG24" s="433"/>
      <c r="UQH24" s="433"/>
      <c r="UQI24" s="433"/>
      <c r="UQJ24" s="433"/>
      <c r="UQK24" s="433"/>
      <c r="UQL24" s="433"/>
      <c r="UQM24" s="433"/>
      <c r="UQN24" s="433"/>
      <c r="UQO24" s="433"/>
      <c r="UQP24" s="433"/>
      <c r="UQQ24" s="433"/>
      <c r="UQR24" s="433"/>
      <c r="UQS24" s="433"/>
      <c r="UQT24" s="433"/>
      <c r="UQU24" s="433"/>
      <c r="UQV24" s="433"/>
      <c r="UQW24" s="433"/>
      <c r="UQX24" s="433"/>
      <c r="UQY24" s="433"/>
      <c r="UQZ24" s="433"/>
      <c r="URA24" s="433"/>
      <c r="URB24" s="433"/>
      <c r="URC24" s="433"/>
      <c r="URD24" s="433"/>
      <c r="URE24" s="433"/>
      <c r="URF24" s="433"/>
      <c r="URG24" s="433"/>
      <c r="URH24" s="433"/>
      <c r="URI24" s="433"/>
      <c r="URJ24" s="433"/>
      <c r="URK24" s="433"/>
      <c r="URL24" s="433"/>
      <c r="URM24" s="433"/>
      <c r="URN24" s="433"/>
      <c r="URO24" s="433"/>
      <c r="URP24" s="433"/>
      <c r="URQ24" s="433"/>
      <c r="URR24" s="433"/>
      <c r="URS24" s="433"/>
      <c r="URT24" s="433"/>
      <c r="URU24" s="433"/>
      <c r="URV24" s="433"/>
      <c r="URW24" s="433"/>
      <c r="URX24" s="433"/>
      <c r="URY24" s="433"/>
      <c r="URZ24" s="433"/>
      <c r="USA24" s="433"/>
      <c r="USB24" s="433"/>
      <c r="USC24" s="433"/>
      <c r="USD24" s="433"/>
      <c r="USE24" s="433"/>
      <c r="USF24" s="433"/>
      <c r="USG24" s="433"/>
      <c r="USH24" s="433"/>
      <c r="USI24" s="433"/>
      <c r="USJ24" s="433"/>
      <c r="USK24" s="433"/>
      <c r="USL24" s="433"/>
      <c r="USM24" s="433"/>
      <c r="USN24" s="433"/>
      <c r="USO24" s="433"/>
      <c r="USP24" s="433"/>
      <c r="USQ24" s="433"/>
      <c r="USR24" s="433"/>
      <c r="USS24" s="433"/>
      <c r="UST24" s="433"/>
      <c r="USU24" s="433"/>
      <c r="USV24" s="433"/>
      <c r="USW24" s="433"/>
      <c r="USX24" s="433"/>
      <c r="USY24" s="433"/>
      <c r="USZ24" s="433"/>
      <c r="UTA24" s="433"/>
      <c r="UTB24" s="433"/>
      <c r="UTC24" s="433"/>
      <c r="UTD24" s="433"/>
      <c r="UTE24" s="433"/>
      <c r="UTF24" s="433"/>
      <c r="UTG24" s="433"/>
      <c r="UTH24" s="433"/>
      <c r="UTI24" s="433"/>
      <c r="UTJ24" s="433"/>
      <c r="UTK24" s="433"/>
      <c r="UTL24" s="433"/>
      <c r="UTM24" s="433"/>
      <c r="UTN24" s="433"/>
      <c r="UTO24" s="433"/>
      <c r="UTP24" s="433"/>
      <c r="UTQ24" s="433"/>
      <c r="UTR24" s="433"/>
      <c r="UTS24" s="433"/>
      <c r="UTT24" s="433"/>
      <c r="UTU24" s="433"/>
      <c r="UTV24" s="433"/>
      <c r="UTW24" s="433"/>
      <c r="UTX24" s="433"/>
      <c r="UTY24" s="433"/>
      <c r="UTZ24" s="433"/>
      <c r="UUA24" s="433"/>
      <c r="UUB24" s="433"/>
      <c r="UUC24" s="433"/>
      <c r="UUD24" s="433"/>
      <c r="UUE24" s="433"/>
      <c r="UUF24" s="433"/>
      <c r="UUG24" s="433"/>
      <c r="UUH24" s="433"/>
      <c r="UUI24" s="433"/>
      <c r="UUJ24" s="433"/>
      <c r="UUK24" s="433"/>
      <c r="UUL24" s="433"/>
      <c r="UUM24" s="433"/>
      <c r="UUN24" s="433"/>
      <c r="UUO24" s="433"/>
      <c r="UUP24" s="433"/>
      <c r="UUQ24" s="433"/>
      <c r="UUR24" s="433"/>
      <c r="UUS24" s="433"/>
      <c r="UUT24" s="433"/>
      <c r="UUU24" s="433"/>
      <c r="UUV24" s="433"/>
      <c r="UUW24" s="433"/>
      <c r="UUX24" s="433"/>
      <c r="UUY24" s="433"/>
      <c r="UUZ24" s="433"/>
      <c r="UVA24" s="433"/>
      <c r="UVB24" s="433"/>
      <c r="UVC24" s="433"/>
      <c r="UVD24" s="433"/>
      <c r="UVE24" s="433"/>
      <c r="UVF24" s="433"/>
      <c r="UVG24" s="433"/>
      <c r="UVH24" s="433"/>
      <c r="UVI24" s="433"/>
      <c r="UVJ24" s="433"/>
      <c r="UVK24" s="433"/>
      <c r="UVL24" s="433"/>
      <c r="UVM24" s="433"/>
      <c r="UVN24" s="433"/>
      <c r="UVO24" s="433"/>
      <c r="UVP24" s="433"/>
      <c r="UVQ24" s="433"/>
      <c r="UVR24" s="433"/>
      <c r="UVS24" s="433"/>
      <c r="UVT24" s="433"/>
      <c r="UVU24" s="433"/>
      <c r="UVV24" s="433"/>
      <c r="UVW24" s="433"/>
      <c r="UVX24" s="433"/>
      <c r="UVY24" s="433"/>
      <c r="UVZ24" s="433"/>
      <c r="UWA24" s="433"/>
      <c r="UWB24" s="433"/>
      <c r="UWC24" s="433"/>
      <c r="UWD24" s="433"/>
      <c r="UWE24" s="433"/>
      <c r="UWF24" s="433"/>
      <c r="UWG24" s="433"/>
      <c r="UWH24" s="433"/>
      <c r="UWI24" s="433"/>
      <c r="UWJ24" s="433"/>
      <c r="UWK24" s="433"/>
      <c r="UWL24" s="433"/>
      <c r="UWM24" s="433"/>
      <c r="UWN24" s="433"/>
      <c r="UWO24" s="433"/>
      <c r="UWP24" s="433"/>
      <c r="UWQ24" s="433"/>
      <c r="UWR24" s="433"/>
      <c r="UWS24" s="433"/>
      <c r="UWT24" s="433"/>
      <c r="UWU24" s="433"/>
      <c r="UWV24" s="433"/>
      <c r="UWW24" s="433"/>
      <c r="UWX24" s="433"/>
      <c r="UWY24" s="433"/>
      <c r="UWZ24" s="433"/>
      <c r="UXA24" s="433"/>
      <c r="UXB24" s="433"/>
      <c r="UXC24" s="433"/>
      <c r="UXD24" s="433"/>
      <c r="UXE24" s="433"/>
      <c r="UXF24" s="433"/>
      <c r="UXG24" s="433"/>
      <c r="UXH24" s="433"/>
      <c r="UXI24" s="433"/>
      <c r="UXJ24" s="433"/>
      <c r="UXK24" s="433"/>
      <c r="UXL24" s="433"/>
      <c r="UXM24" s="433"/>
      <c r="UXN24" s="433"/>
      <c r="UXO24" s="433"/>
      <c r="UXP24" s="433"/>
      <c r="UXQ24" s="433"/>
      <c r="UXR24" s="433"/>
      <c r="UXS24" s="433"/>
      <c r="UXT24" s="433"/>
      <c r="UXU24" s="433"/>
      <c r="UXV24" s="433"/>
      <c r="UXW24" s="433"/>
      <c r="UXX24" s="433"/>
      <c r="UXY24" s="433"/>
      <c r="UXZ24" s="433"/>
      <c r="UYA24" s="433"/>
      <c r="UYB24" s="433"/>
      <c r="UYC24" s="433"/>
      <c r="UYD24" s="433"/>
      <c r="UYE24" s="433"/>
      <c r="UYF24" s="433"/>
      <c r="UYG24" s="433"/>
      <c r="UYH24" s="433"/>
      <c r="UYI24" s="433"/>
      <c r="UYJ24" s="433"/>
      <c r="UYK24" s="433"/>
      <c r="UYL24" s="433"/>
      <c r="UYM24" s="433"/>
      <c r="UYN24" s="433"/>
      <c r="UYO24" s="433"/>
      <c r="UYP24" s="433"/>
      <c r="UYQ24" s="433"/>
      <c r="UYR24" s="433"/>
      <c r="UYS24" s="433"/>
      <c r="UYT24" s="433"/>
      <c r="UYU24" s="433"/>
      <c r="UYV24" s="433"/>
      <c r="UYW24" s="433"/>
      <c r="UYX24" s="433"/>
      <c r="UYY24" s="433"/>
      <c r="UYZ24" s="433"/>
      <c r="UZA24" s="433"/>
      <c r="UZB24" s="433"/>
      <c r="UZC24" s="433"/>
      <c r="UZD24" s="433"/>
      <c r="UZE24" s="433"/>
      <c r="UZF24" s="433"/>
      <c r="UZG24" s="433"/>
      <c r="UZH24" s="433"/>
      <c r="UZI24" s="433"/>
      <c r="UZJ24" s="433"/>
      <c r="UZK24" s="433"/>
      <c r="UZL24" s="433"/>
      <c r="UZM24" s="433"/>
      <c r="UZN24" s="433"/>
      <c r="UZO24" s="433"/>
      <c r="UZP24" s="433"/>
      <c r="UZQ24" s="433"/>
      <c r="UZR24" s="433"/>
      <c r="UZS24" s="433"/>
      <c r="UZT24" s="433"/>
      <c r="UZU24" s="433"/>
      <c r="UZV24" s="433"/>
      <c r="UZW24" s="433"/>
      <c r="UZX24" s="433"/>
      <c r="UZY24" s="433"/>
      <c r="UZZ24" s="433"/>
      <c r="VAA24" s="433"/>
      <c r="VAB24" s="433"/>
      <c r="VAC24" s="433"/>
      <c r="VAD24" s="433"/>
      <c r="VAE24" s="433"/>
      <c r="VAF24" s="433"/>
      <c r="VAG24" s="433"/>
      <c r="VAH24" s="433"/>
      <c r="VAI24" s="433"/>
      <c r="VAJ24" s="433"/>
      <c r="VAK24" s="433"/>
      <c r="VAL24" s="433"/>
      <c r="VAM24" s="433"/>
      <c r="VAN24" s="433"/>
      <c r="VAO24" s="433"/>
      <c r="VAP24" s="433"/>
      <c r="VAQ24" s="433"/>
      <c r="VAR24" s="433"/>
      <c r="VAS24" s="433"/>
      <c r="VAT24" s="433"/>
      <c r="VAU24" s="433"/>
      <c r="VAV24" s="433"/>
      <c r="VAW24" s="433"/>
      <c r="VAX24" s="433"/>
      <c r="VAY24" s="433"/>
      <c r="VAZ24" s="433"/>
      <c r="VBA24" s="433"/>
      <c r="VBB24" s="433"/>
      <c r="VBC24" s="433"/>
      <c r="VBD24" s="433"/>
      <c r="VBE24" s="433"/>
      <c r="VBF24" s="433"/>
      <c r="VBG24" s="433"/>
      <c r="VBH24" s="433"/>
      <c r="VBI24" s="433"/>
      <c r="VBJ24" s="433"/>
      <c r="VBK24" s="433"/>
      <c r="VBL24" s="433"/>
      <c r="VBM24" s="433"/>
      <c r="VBN24" s="433"/>
      <c r="VBO24" s="433"/>
      <c r="VBP24" s="433"/>
      <c r="VBQ24" s="433"/>
      <c r="VBR24" s="433"/>
      <c r="VBS24" s="433"/>
      <c r="VBT24" s="433"/>
      <c r="VBU24" s="433"/>
      <c r="VBV24" s="433"/>
      <c r="VBW24" s="433"/>
      <c r="VBX24" s="433"/>
      <c r="VBY24" s="433"/>
      <c r="VBZ24" s="433"/>
      <c r="VCA24" s="433"/>
      <c r="VCB24" s="433"/>
      <c r="VCC24" s="433"/>
      <c r="VCD24" s="433"/>
      <c r="VCE24" s="433"/>
      <c r="VCF24" s="433"/>
      <c r="VCG24" s="433"/>
      <c r="VCH24" s="433"/>
      <c r="VCI24" s="433"/>
      <c r="VCJ24" s="433"/>
      <c r="VCK24" s="433"/>
      <c r="VCL24" s="433"/>
      <c r="VCM24" s="433"/>
      <c r="VCN24" s="433"/>
      <c r="VCO24" s="433"/>
      <c r="VCP24" s="433"/>
      <c r="VCQ24" s="433"/>
      <c r="VCR24" s="433"/>
      <c r="VCS24" s="433"/>
      <c r="VCT24" s="433"/>
      <c r="VCU24" s="433"/>
      <c r="VCV24" s="433"/>
      <c r="VCW24" s="433"/>
      <c r="VCX24" s="433"/>
      <c r="VCY24" s="433"/>
      <c r="VCZ24" s="433"/>
      <c r="VDA24" s="433"/>
      <c r="VDB24" s="433"/>
      <c r="VDC24" s="433"/>
      <c r="VDD24" s="433"/>
      <c r="VDE24" s="433"/>
      <c r="VDF24" s="433"/>
      <c r="VDG24" s="433"/>
      <c r="VDH24" s="433"/>
      <c r="VDI24" s="433"/>
      <c r="VDJ24" s="433"/>
      <c r="VDK24" s="433"/>
      <c r="VDL24" s="433"/>
      <c r="VDM24" s="433"/>
      <c r="VDN24" s="433"/>
      <c r="VDO24" s="433"/>
      <c r="VDP24" s="433"/>
      <c r="VDQ24" s="433"/>
      <c r="VDR24" s="433"/>
      <c r="VDS24" s="433"/>
      <c r="VDT24" s="433"/>
      <c r="VDU24" s="433"/>
      <c r="VDV24" s="433"/>
      <c r="VDW24" s="433"/>
      <c r="VDX24" s="433"/>
      <c r="VDY24" s="433"/>
      <c r="VDZ24" s="433"/>
      <c r="VEA24" s="433"/>
      <c r="VEB24" s="433"/>
      <c r="VEC24" s="433"/>
      <c r="VED24" s="433"/>
      <c r="VEE24" s="433"/>
      <c r="VEF24" s="433"/>
      <c r="VEG24" s="433"/>
      <c r="VEH24" s="433"/>
      <c r="VEI24" s="433"/>
      <c r="VEJ24" s="433"/>
      <c r="VEK24" s="433"/>
      <c r="VEL24" s="433"/>
      <c r="VEM24" s="433"/>
      <c r="VEN24" s="433"/>
      <c r="VEO24" s="433"/>
      <c r="VEP24" s="433"/>
      <c r="VEQ24" s="433"/>
      <c r="VER24" s="433"/>
      <c r="VES24" s="433"/>
      <c r="VET24" s="433"/>
      <c r="VEU24" s="433"/>
      <c r="VEV24" s="433"/>
      <c r="VEW24" s="433"/>
      <c r="VEX24" s="433"/>
      <c r="VEY24" s="433"/>
      <c r="VEZ24" s="433"/>
      <c r="VFA24" s="433"/>
      <c r="VFB24" s="433"/>
      <c r="VFC24" s="433"/>
      <c r="VFD24" s="433"/>
      <c r="VFE24" s="433"/>
      <c r="VFF24" s="433"/>
      <c r="VFG24" s="433"/>
      <c r="VFH24" s="433"/>
      <c r="VFI24" s="433"/>
      <c r="VFJ24" s="433"/>
      <c r="VFK24" s="433"/>
      <c r="VFL24" s="433"/>
      <c r="VFM24" s="433"/>
      <c r="VFN24" s="433"/>
      <c r="VFO24" s="433"/>
      <c r="VFP24" s="433"/>
      <c r="VFQ24" s="433"/>
      <c r="VFR24" s="433"/>
      <c r="VFS24" s="433"/>
      <c r="VFT24" s="433"/>
      <c r="VFU24" s="433"/>
      <c r="VFV24" s="433"/>
      <c r="VFW24" s="433"/>
      <c r="VFX24" s="433"/>
      <c r="VFY24" s="433"/>
      <c r="VFZ24" s="433"/>
      <c r="VGA24" s="433"/>
      <c r="VGB24" s="433"/>
      <c r="VGC24" s="433"/>
      <c r="VGD24" s="433"/>
      <c r="VGE24" s="433"/>
      <c r="VGF24" s="433"/>
      <c r="VGG24" s="433"/>
      <c r="VGH24" s="433"/>
      <c r="VGI24" s="433"/>
      <c r="VGJ24" s="433"/>
      <c r="VGK24" s="433"/>
      <c r="VGL24" s="433"/>
      <c r="VGM24" s="433"/>
      <c r="VGN24" s="433"/>
      <c r="VGO24" s="433"/>
      <c r="VGP24" s="433"/>
      <c r="VGQ24" s="433"/>
      <c r="VGR24" s="433"/>
      <c r="VGS24" s="433"/>
      <c r="VGT24" s="433"/>
      <c r="VGU24" s="433"/>
      <c r="VGV24" s="433"/>
      <c r="VGW24" s="433"/>
      <c r="VGX24" s="433"/>
      <c r="VGY24" s="433"/>
      <c r="VGZ24" s="433"/>
      <c r="VHA24" s="433"/>
      <c r="VHB24" s="433"/>
      <c r="VHC24" s="433"/>
      <c r="VHD24" s="433"/>
      <c r="VHE24" s="433"/>
      <c r="VHF24" s="433"/>
      <c r="VHG24" s="433"/>
      <c r="VHH24" s="433"/>
      <c r="VHI24" s="433"/>
      <c r="VHJ24" s="433"/>
      <c r="VHK24" s="433"/>
      <c r="VHL24" s="433"/>
      <c r="VHM24" s="433"/>
      <c r="VHN24" s="433"/>
      <c r="VHO24" s="433"/>
      <c r="VHP24" s="433"/>
      <c r="VHQ24" s="433"/>
      <c r="VHR24" s="433"/>
      <c r="VHS24" s="433"/>
      <c r="VHT24" s="433"/>
      <c r="VHU24" s="433"/>
      <c r="VHV24" s="433"/>
      <c r="VHW24" s="433"/>
      <c r="VHX24" s="433"/>
      <c r="VHY24" s="433"/>
      <c r="VHZ24" s="433"/>
      <c r="VIA24" s="433"/>
      <c r="VIB24" s="433"/>
      <c r="VIC24" s="433"/>
      <c r="VID24" s="433"/>
      <c r="VIE24" s="433"/>
      <c r="VIF24" s="433"/>
      <c r="VIG24" s="433"/>
      <c r="VIH24" s="433"/>
      <c r="VII24" s="433"/>
      <c r="VIJ24" s="433"/>
      <c r="VIK24" s="433"/>
      <c r="VIL24" s="433"/>
      <c r="VIM24" s="433"/>
      <c r="VIN24" s="433"/>
      <c r="VIO24" s="433"/>
      <c r="VIP24" s="433"/>
      <c r="VIQ24" s="433"/>
      <c r="VIR24" s="433"/>
      <c r="VIS24" s="433"/>
      <c r="VIT24" s="433"/>
      <c r="VIU24" s="433"/>
      <c r="VIV24" s="433"/>
      <c r="VIW24" s="433"/>
      <c r="VIX24" s="433"/>
      <c r="VIY24" s="433"/>
      <c r="VIZ24" s="433"/>
      <c r="VJA24" s="433"/>
      <c r="VJB24" s="433"/>
      <c r="VJC24" s="433"/>
      <c r="VJD24" s="433"/>
      <c r="VJE24" s="433"/>
      <c r="VJF24" s="433"/>
      <c r="VJG24" s="433"/>
      <c r="VJH24" s="433"/>
      <c r="VJI24" s="433"/>
      <c r="VJJ24" s="433"/>
      <c r="VJK24" s="433"/>
      <c r="VJL24" s="433"/>
      <c r="VJM24" s="433"/>
      <c r="VJN24" s="433"/>
      <c r="VJO24" s="433"/>
      <c r="VJP24" s="433"/>
      <c r="VJQ24" s="433"/>
      <c r="VJR24" s="433"/>
      <c r="VJS24" s="433"/>
      <c r="VJT24" s="433"/>
      <c r="VJU24" s="433"/>
      <c r="VJV24" s="433"/>
      <c r="VJW24" s="433"/>
      <c r="VJX24" s="433"/>
      <c r="VJY24" s="433"/>
      <c r="VJZ24" s="433"/>
      <c r="VKA24" s="433"/>
      <c r="VKB24" s="433"/>
      <c r="VKC24" s="433"/>
      <c r="VKD24" s="433"/>
      <c r="VKE24" s="433"/>
      <c r="VKF24" s="433"/>
      <c r="VKG24" s="433"/>
      <c r="VKH24" s="433"/>
      <c r="VKI24" s="433"/>
      <c r="VKJ24" s="433"/>
      <c r="VKK24" s="433"/>
      <c r="VKL24" s="433"/>
      <c r="VKM24" s="433"/>
      <c r="VKN24" s="433"/>
      <c r="VKO24" s="433"/>
      <c r="VKP24" s="433"/>
      <c r="VKQ24" s="433"/>
      <c r="VKR24" s="433"/>
      <c r="VKS24" s="433"/>
      <c r="VKT24" s="433"/>
      <c r="VKU24" s="433"/>
      <c r="VKV24" s="433"/>
      <c r="VKW24" s="433"/>
      <c r="VKX24" s="433"/>
      <c r="VKY24" s="433"/>
      <c r="VKZ24" s="433"/>
      <c r="VLA24" s="433"/>
      <c r="VLB24" s="433"/>
      <c r="VLC24" s="433"/>
      <c r="VLD24" s="433"/>
      <c r="VLE24" s="433"/>
      <c r="VLF24" s="433"/>
      <c r="VLG24" s="433"/>
      <c r="VLH24" s="433"/>
      <c r="VLI24" s="433"/>
      <c r="VLJ24" s="433"/>
      <c r="VLK24" s="433"/>
      <c r="VLL24" s="433"/>
      <c r="VLM24" s="433"/>
      <c r="VLN24" s="433"/>
      <c r="VLO24" s="433"/>
      <c r="VLP24" s="433"/>
      <c r="VLQ24" s="433"/>
      <c r="VLR24" s="433"/>
      <c r="VLS24" s="433"/>
      <c r="VLT24" s="433"/>
      <c r="VLU24" s="433"/>
      <c r="VLV24" s="433"/>
      <c r="VLW24" s="433"/>
      <c r="VLX24" s="433"/>
      <c r="VLY24" s="433"/>
      <c r="VLZ24" s="433"/>
      <c r="VMA24" s="433"/>
      <c r="VMB24" s="433"/>
      <c r="VMC24" s="433"/>
      <c r="VMD24" s="433"/>
      <c r="VME24" s="433"/>
      <c r="VMF24" s="433"/>
      <c r="VMG24" s="433"/>
      <c r="VMH24" s="433"/>
      <c r="VMI24" s="433"/>
      <c r="VMJ24" s="433"/>
      <c r="VMK24" s="433"/>
      <c r="VML24" s="433"/>
      <c r="VMM24" s="433"/>
      <c r="VMN24" s="433"/>
      <c r="VMO24" s="433"/>
      <c r="VMP24" s="433"/>
      <c r="VMQ24" s="433"/>
      <c r="VMR24" s="433"/>
      <c r="VMS24" s="433"/>
      <c r="VMT24" s="433"/>
      <c r="VMU24" s="433"/>
      <c r="VMV24" s="433"/>
      <c r="VMW24" s="433"/>
      <c r="VMX24" s="433"/>
      <c r="VMY24" s="433"/>
      <c r="VMZ24" s="433"/>
      <c r="VNA24" s="433"/>
      <c r="VNB24" s="433"/>
      <c r="VNC24" s="433"/>
      <c r="VND24" s="433"/>
      <c r="VNE24" s="433"/>
      <c r="VNF24" s="433"/>
      <c r="VNG24" s="433"/>
      <c r="VNH24" s="433"/>
      <c r="VNI24" s="433"/>
      <c r="VNJ24" s="433"/>
      <c r="VNK24" s="433"/>
      <c r="VNL24" s="433"/>
      <c r="VNM24" s="433"/>
      <c r="VNN24" s="433"/>
      <c r="VNO24" s="433"/>
      <c r="VNP24" s="433"/>
      <c r="VNQ24" s="433"/>
      <c r="VNR24" s="433"/>
      <c r="VNS24" s="433"/>
      <c r="VNT24" s="433"/>
      <c r="VNU24" s="433"/>
      <c r="VNV24" s="433"/>
      <c r="VNW24" s="433"/>
      <c r="VNX24" s="433"/>
      <c r="VNY24" s="433"/>
      <c r="VNZ24" s="433"/>
      <c r="VOA24" s="433"/>
      <c r="VOB24" s="433"/>
      <c r="VOC24" s="433"/>
      <c r="VOD24" s="433"/>
      <c r="VOE24" s="433"/>
      <c r="VOF24" s="433"/>
      <c r="VOG24" s="433"/>
      <c r="VOH24" s="433"/>
      <c r="VOI24" s="433"/>
      <c r="VOJ24" s="433"/>
      <c r="VOK24" s="433"/>
      <c r="VOL24" s="433"/>
      <c r="VOM24" s="433"/>
      <c r="VON24" s="433"/>
      <c r="VOO24" s="433"/>
      <c r="VOP24" s="433"/>
      <c r="VOQ24" s="433"/>
      <c r="VOR24" s="433"/>
      <c r="VOS24" s="433"/>
      <c r="VOT24" s="433"/>
      <c r="VOU24" s="433"/>
      <c r="VOV24" s="433"/>
      <c r="VOW24" s="433"/>
      <c r="VOX24" s="433"/>
      <c r="VOY24" s="433"/>
      <c r="VOZ24" s="433"/>
      <c r="VPA24" s="433"/>
      <c r="VPB24" s="433"/>
      <c r="VPC24" s="433"/>
      <c r="VPD24" s="433"/>
      <c r="VPE24" s="433"/>
      <c r="VPF24" s="433"/>
      <c r="VPG24" s="433"/>
      <c r="VPH24" s="433"/>
      <c r="VPI24" s="433"/>
      <c r="VPJ24" s="433"/>
      <c r="VPK24" s="433"/>
      <c r="VPL24" s="433"/>
      <c r="VPM24" s="433"/>
      <c r="VPN24" s="433"/>
      <c r="VPO24" s="433"/>
      <c r="VPP24" s="433"/>
      <c r="VPQ24" s="433"/>
      <c r="VPR24" s="433"/>
      <c r="VPS24" s="433"/>
      <c r="VPT24" s="433"/>
      <c r="VPU24" s="433"/>
      <c r="VPV24" s="433"/>
      <c r="VPW24" s="433"/>
      <c r="VPX24" s="433"/>
      <c r="VPY24" s="433"/>
      <c r="VPZ24" s="433"/>
      <c r="VQA24" s="433"/>
      <c r="VQB24" s="433"/>
      <c r="VQC24" s="433"/>
      <c r="VQD24" s="433"/>
      <c r="VQE24" s="433"/>
      <c r="VQF24" s="433"/>
      <c r="VQG24" s="433"/>
      <c r="VQH24" s="433"/>
      <c r="VQI24" s="433"/>
      <c r="VQJ24" s="433"/>
      <c r="VQK24" s="433"/>
      <c r="VQL24" s="433"/>
      <c r="VQM24" s="433"/>
      <c r="VQN24" s="433"/>
      <c r="VQO24" s="433"/>
      <c r="VQP24" s="433"/>
      <c r="VQQ24" s="433"/>
      <c r="VQR24" s="433"/>
      <c r="VQS24" s="433"/>
      <c r="VQT24" s="433"/>
      <c r="VQU24" s="433"/>
      <c r="VQV24" s="433"/>
      <c r="VQW24" s="433"/>
      <c r="VQX24" s="433"/>
      <c r="VQY24" s="433"/>
      <c r="VQZ24" s="433"/>
      <c r="VRA24" s="433"/>
      <c r="VRB24" s="433"/>
      <c r="VRC24" s="433"/>
      <c r="VRD24" s="433"/>
      <c r="VRE24" s="433"/>
      <c r="VRF24" s="433"/>
      <c r="VRG24" s="433"/>
      <c r="VRH24" s="433"/>
      <c r="VRI24" s="433"/>
      <c r="VRJ24" s="433"/>
      <c r="VRK24" s="433"/>
      <c r="VRL24" s="433"/>
      <c r="VRM24" s="433"/>
      <c r="VRN24" s="433"/>
      <c r="VRO24" s="433"/>
      <c r="VRP24" s="433"/>
      <c r="VRQ24" s="433"/>
      <c r="VRR24" s="433"/>
      <c r="VRS24" s="433"/>
      <c r="VRT24" s="433"/>
      <c r="VRU24" s="433"/>
      <c r="VRV24" s="433"/>
      <c r="VRW24" s="433"/>
      <c r="VRX24" s="433"/>
      <c r="VRY24" s="433"/>
      <c r="VRZ24" s="433"/>
      <c r="VSA24" s="433"/>
      <c r="VSB24" s="433"/>
      <c r="VSC24" s="433"/>
      <c r="VSD24" s="433"/>
      <c r="VSE24" s="433"/>
      <c r="VSF24" s="433"/>
      <c r="VSG24" s="433"/>
      <c r="VSH24" s="433"/>
      <c r="VSI24" s="433"/>
      <c r="VSJ24" s="433"/>
      <c r="VSK24" s="433"/>
      <c r="VSL24" s="433"/>
      <c r="VSM24" s="433"/>
      <c r="VSN24" s="433"/>
      <c r="VSO24" s="433"/>
      <c r="VSP24" s="433"/>
      <c r="VSQ24" s="433"/>
      <c r="VSR24" s="433"/>
      <c r="VSS24" s="433"/>
      <c r="VST24" s="433"/>
      <c r="VSU24" s="433"/>
      <c r="VSV24" s="433"/>
      <c r="VSW24" s="433"/>
      <c r="VSX24" s="433"/>
      <c r="VSY24" s="433"/>
      <c r="VSZ24" s="433"/>
      <c r="VTA24" s="433"/>
      <c r="VTB24" s="433"/>
      <c r="VTC24" s="433"/>
      <c r="VTD24" s="433"/>
      <c r="VTE24" s="433"/>
      <c r="VTF24" s="433"/>
      <c r="VTG24" s="433"/>
      <c r="VTH24" s="433"/>
      <c r="VTI24" s="433"/>
      <c r="VTJ24" s="433"/>
      <c r="VTK24" s="433"/>
      <c r="VTL24" s="433"/>
      <c r="VTM24" s="433"/>
      <c r="VTN24" s="433"/>
      <c r="VTO24" s="433"/>
      <c r="VTP24" s="433"/>
      <c r="VTQ24" s="433"/>
      <c r="VTR24" s="433"/>
      <c r="VTS24" s="433"/>
      <c r="VTT24" s="433"/>
      <c r="VTU24" s="433"/>
      <c r="VTV24" s="433"/>
      <c r="VTW24" s="433"/>
      <c r="VTX24" s="433"/>
      <c r="VTY24" s="433"/>
      <c r="VTZ24" s="433"/>
      <c r="VUA24" s="433"/>
      <c r="VUB24" s="433"/>
      <c r="VUC24" s="433"/>
      <c r="VUD24" s="433"/>
      <c r="VUE24" s="433"/>
      <c r="VUF24" s="433"/>
      <c r="VUG24" s="433"/>
      <c r="VUH24" s="433"/>
      <c r="VUI24" s="433"/>
      <c r="VUJ24" s="433"/>
      <c r="VUK24" s="433"/>
      <c r="VUL24" s="433"/>
      <c r="VUM24" s="433"/>
      <c r="VUN24" s="433"/>
      <c r="VUO24" s="433"/>
      <c r="VUP24" s="433"/>
      <c r="VUQ24" s="433"/>
      <c r="VUR24" s="433"/>
      <c r="VUS24" s="433"/>
      <c r="VUT24" s="433"/>
      <c r="VUU24" s="433"/>
      <c r="VUV24" s="433"/>
      <c r="VUW24" s="433"/>
      <c r="VUX24" s="433"/>
      <c r="VUY24" s="433"/>
      <c r="VUZ24" s="433"/>
      <c r="VVA24" s="433"/>
      <c r="VVB24" s="433"/>
      <c r="VVC24" s="433"/>
      <c r="VVD24" s="433"/>
      <c r="VVE24" s="433"/>
      <c r="VVF24" s="433"/>
      <c r="VVG24" s="433"/>
      <c r="VVH24" s="433"/>
      <c r="VVI24" s="433"/>
      <c r="VVJ24" s="433"/>
      <c r="VVK24" s="433"/>
      <c r="VVL24" s="433"/>
      <c r="VVM24" s="433"/>
      <c r="VVN24" s="433"/>
      <c r="VVO24" s="433"/>
      <c r="VVP24" s="433"/>
      <c r="VVQ24" s="433"/>
      <c r="VVR24" s="433"/>
      <c r="VVS24" s="433"/>
      <c r="VVT24" s="433"/>
      <c r="VVU24" s="433"/>
      <c r="VVV24" s="433"/>
      <c r="VVW24" s="433"/>
      <c r="VVX24" s="433"/>
      <c r="VVY24" s="433"/>
      <c r="VVZ24" s="433"/>
      <c r="VWA24" s="433"/>
      <c r="VWB24" s="433"/>
      <c r="VWC24" s="433"/>
      <c r="VWD24" s="433"/>
      <c r="VWE24" s="433"/>
      <c r="VWF24" s="433"/>
      <c r="VWG24" s="433"/>
      <c r="VWH24" s="433"/>
      <c r="VWI24" s="433"/>
      <c r="VWJ24" s="433"/>
      <c r="VWK24" s="433"/>
      <c r="VWL24" s="433"/>
      <c r="VWM24" s="433"/>
      <c r="VWN24" s="433"/>
      <c r="VWO24" s="433"/>
      <c r="VWP24" s="433"/>
      <c r="VWQ24" s="433"/>
      <c r="VWR24" s="433"/>
      <c r="VWS24" s="433"/>
      <c r="VWT24" s="433"/>
      <c r="VWU24" s="433"/>
      <c r="VWV24" s="433"/>
      <c r="VWW24" s="433"/>
      <c r="VWX24" s="433"/>
      <c r="VWY24" s="433"/>
      <c r="VWZ24" s="433"/>
      <c r="VXA24" s="433"/>
      <c r="VXB24" s="433"/>
      <c r="VXC24" s="433"/>
      <c r="VXD24" s="433"/>
      <c r="VXE24" s="433"/>
      <c r="VXF24" s="433"/>
      <c r="VXG24" s="433"/>
      <c r="VXH24" s="433"/>
      <c r="VXI24" s="433"/>
      <c r="VXJ24" s="433"/>
      <c r="VXK24" s="433"/>
      <c r="VXL24" s="433"/>
      <c r="VXM24" s="433"/>
      <c r="VXN24" s="433"/>
      <c r="VXO24" s="433"/>
      <c r="VXP24" s="433"/>
      <c r="VXQ24" s="433"/>
      <c r="VXR24" s="433"/>
      <c r="VXS24" s="433"/>
      <c r="VXT24" s="433"/>
      <c r="VXU24" s="433"/>
      <c r="VXV24" s="433"/>
      <c r="VXW24" s="433"/>
      <c r="VXX24" s="433"/>
      <c r="VXY24" s="433"/>
      <c r="VXZ24" s="433"/>
      <c r="VYA24" s="433"/>
      <c r="VYB24" s="433"/>
      <c r="VYC24" s="433"/>
      <c r="VYD24" s="433"/>
      <c r="VYE24" s="433"/>
      <c r="VYF24" s="433"/>
      <c r="VYG24" s="433"/>
      <c r="VYH24" s="433"/>
      <c r="VYI24" s="433"/>
      <c r="VYJ24" s="433"/>
      <c r="VYK24" s="433"/>
      <c r="VYL24" s="433"/>
      <c r="VYM24" s="433"/>
      <c r="VYN24" s="433"/>
      <c r="VYO24" s="433"/>
      <c r="VYP24" s="433"/>
      <c r="VYQ24" s="433"/>
      <c r="VYR24" s="433"/>
      <c r="VYS24" s="433"/>
      <c r="VYT24" s="433"/>
      <c r="VYU24" s="433"/>
      <c r="VYV24" s="433"/>
      <c r="VYW24" s="433"/>
      <c r="VYX24" s="433"/>
      <c r="VYY24" s="433"/>
      <c r="VYZ24" s="433"/>
      <c r="VZA24" s="433"/>
      <c r="VZB24" s="433"/>
      <c r="VZC24" s="433"/>
      <c r="VZD24" s="433"/>
      <c r="VZE24" s="433"/>
      <c r="VZF24" s="433"/>
      <c r="VZG24" s="433"/>
      <c r="VZH24" s="433"/>
      <c r="VZI24" s="433"/>
      <c r="VZJ24" s="433"/>
      <c r="VZK24" s="433"/>
      <c r="VZL24" s="433"/>
      <c r="VZM24" s="433"/>
      <c r="VZN24" s="433"/>
      <c r="VZO24" s="433"/>
      <c r="VZP24" s="433"/>
      <c r="VZQ24" s="433"/>
      <c r="VZR24" s="433"/>
      <c r="VZS24" s="433"/>
      <c r="VZT24" s="433"/>
      <c r="VZU24" s="433"/>
      <c r="VZV24" s="433"/>
      <c r="VZW24" s="433"/>
      <c r="VZX24" s="433"/>
      <c r="VZY24" s="433"/>
      <c r="VZZ24" s="433"/>
      <c r="WAA24" s="433"/>
      <c r="WAB24" s="433"/>
      <c r="WAC24" s="433"/>
      <c r="WAD24" s="433"/>
      <c r="WAE24" s="433"/>
      <c r="WAF24" s="433"/>
      <c r="WAG24" s="433"/>
      <c r="WAH24" s="433"/>
      <c r="WAI24" s="433"/>
      <c r="WAJ24" s="433"/>
      <c r="WAK24" s="433"/>
      <c r="WAL24" s="433"/>
      <c r="WAM24" s="433"/>
      <c r="WAN24" s="433"/>
      <c r="WAO24" s="433"/>
      <c r="WAP24" s="433"/>
      <c r="WAQ24" s="433"/>
      <c r="WAR24" s="433"/>
      <c r="WAS24" s="433"/>
      <c r="WAT24" s="433"/>
      <c r="WAU24" s="433"/>
      <c r="WAV24" s="433"/>
      <c r="WAW24" s="433"/>
      <c r="WAX24" s="433"/>
      <c r="WAY24" s="433"/>
      <c r="WAZ24" s="433"/>
      <c r="WBA24" s="433"/>
      <c r="WBB24" s="433"/>
      <c r="WBC24" s="433"/>
      <c r="WBD24" s="433"/>
      <c r="WBE24" s="433"/>
      <c r="WBF24" s="433"/>
      <c r="WBG24" s="433"/>
      <c r="WBH24" s="433"/>
      <c r="WBI24" s="433"/>
      <c r="WBJ24" s="433"/>
      <c r="WBK24" s="433"/>
      <c r="WBL24" s="433"/>
      <c r="WBM24" s="433"/>
      <c r="WBN24" s="433"/>
      <c r="WBO24" s="433"/>
      <c r="WBP24" s="433"/>
      <c r="WBQ24" s="433"/>
      <c r="WBR24" s="433"/>
      <c r="WBS24" s="433"/>
      <c r="WBT24" s="433"/>
      <c r="WBU24" s="433"/>
      <c r="WBV24" s="433"/>
      <c r="WBW24" s="433"/>
      <c r="WBX24" s="433"/>
      <c r="WBY24" s="433"/>
      <c r="WBZ24" s="433"/>
      <c r="WCA24" s="433"/>
      <c r="WCB24" s="433"/>
      <c r="WCC24" s="433"/>
      <c r="WCD24" s="433"/>
      <c r="WCE24" s="433"/>
      <c r="WCF24" s="433"/>
      <c r="WCG24" s="433"/>
      <c r="WCH24" s="433"/>
      <c r="WCI24" s="433"/>
      <c r="WCJ24" s="433"/>
      <c r="WCK24" s="433"/>
      <c r="WCL24" s="433"/>
      <c r="WCM24" s="433"/>
      <c r="WCN24" s="433"/>
      <c r="WCO24" s="433"/>
      <c r="WCP24" s="433"/>
      <c r="WCQ24" s="433"/>
      <c r="WCR24" s="433"/>
      <c r="WCS24" s="433"/>
      <c r="WCT24" s="433"/>
      <c r="WCU24" s="433"/>
      <c r="WCV24" s="433"/>
      <c r="WCW24" s="433"/>
      <c r="WCX24" s="433"/>
      <c r="WCY24" s="433"/>
      <c r="WCZ24" s="433"/>
      <c r="WDA24" s="433"/>
      <c r="WDB24" s="433"/>
      <c r="WDC24" s="433"/>
      <c r="WDD24" s="433"/>
      <c r="WDE24" s="433"/>
      <c r="WDF24" s="433"/>
      <c r="WDG24" s="433"/>
      <c r="WDH24" s="433"/>
      <c r="WDI24" s="433"/>
      <c r="WDJ24" s="433"/>
      <c r="WDK24" s="433"/>
      <c r="WDL24" s="433"/>
      <c r="WDM24" s="433"/>
      <c r="WDN24" s="433"/>
      <c r="WDO24" s="433"/>
      <c r="WDP24" s="433"/>
      <c r="WDQ24" s="433"/>
      <c r="WDR24" s="433"/>
      <c r="WDS24" s="433"/>
      <c r="WDT24" s="433"/>
      <c r="WDU24" s="433"/>
      <c r="WDV24" s="433"/>
      <c r="WDW24" s="433"/>
      <c r="WDX24" s="433"/>
      <c r="WDY24" s="433"/>
      <c r="WDZ24" s="433"/>
      <c r="WEA24" s="433"/>
      <c r="WEB24" s="433"/>
      <c r="WEC24" s="433"/>
      <c r="WED24" s="433"/>
      <c r="WEE24" s="433"/>
      <c r="WEF24" s="433"/>
      <c r="WEG24" s="433"/>
      <c r="WEH24" s="433"/>
      <c r="WEI24" s="433"/>
      <c r="WEJ24" s="433"/>
      <c r="WEK24" s="433"/>
      <c r="WEL24" s="433"/>
      <c r="WEM24" s="433"/>
      <c r="WEN24" s="433"/>
      <c r="WEO24" s="433"/>
      <c r="WEP24" s="433"/>
      <c r="WEQ24" s="433"/>
      <c r="WER24" s="433"/>
      <c r="WES24" s="433"/>
      <c r="WET24" s="433"/>
      <c r="WEU24" s="433"/>
      <c r="WEV24" s="433"/>
      <c r="WEW24" s="433"/>
      <c r="WEX24" s="433"/>
      <c r="WEY24" s="433"/>
      <c r="WEZ24" s="433"/>
      <c r="WFA24" s="433"/>
      <c r="WFB24" s="433"/>
      <c r="WFC24" s="433"/>
      <c r="WFD24" s="433"/>
      <c r="WFE24" s="433"/>
      <c r="WFF24" s="433"/>
      <c r="WFG24" s="433"/>
      <c r="WFH24" s="433"/>
      <c r="WFI24" s="433"/>
      <c r="WFJ24" s="433"/>
      <c r="WFK24" s="433"/>
      <c r="WFL24" s="433"/>
      <c r="WFM24" s="433"/>
      <c r="WFN24" s="433"/>
      <c r="WFO24" s="433"/>
      <c r="WFP24" s="433"/>
      <c r="WFQ24" s="433"/>
      <c r="WFR24" s="433"/>
      <c r="WFS24" s="433"/>
      <c r="WFT24" s="433"/>
      <c r="WFU24" s="433"/>
      <c r="WFV24" s="433"/>
      <c r="WFW24" s="433"/>
      <c r="WFX24" s="433"/>
      <c r="WFY24" s="433"/>
      <c r="WFZ24" s="433"/>
      <c r="WGA24" s="433"/>
      <c r="WGB24" s="433"/>
      <c r="WGC24" s="433"/>
      <c r="WGD24" s="433"/>
      <c r="WGE24" s="433"/>
      <c r="WGF24" s="433"/>
      <c r="WGG24" s="433"/>
      <c r="WGH24" s="433"/>
      <c r="WGI24" s="433"/>
      <c r="WGJ24" s="433"/>
      <c r="WGK24" s="433"/>
      <c r="WGL24" s="433"/>
      <c r="WGM24" s="433"/>
      <c r="WGN24" s="433"/>
      <c r="WGO24" s="433"/>
      <c r="WGP24" s="433"/>
      <c r="WGQ24" s="433"/>
      <c r="WGR24" s="433"/>
      <c r="WGS24" s="433"/>
      <c r="WGT24" s="433"/>
      <c r="WGU24" s="433"/>
      <c r="WGV24" s="433"/>
      <c r="WGW24" s="433"/>
      <c r="WGX24" s="433"/>
      <c r="WGY24" s="433"/>
      <c r="WGZ24" s="433"/>
      <c r="WHA24" s="433"/>
      <c r="WHB24" s="433"/>
      <c r="WHC24" s="433"/>
      <c r="WHD24" s="433"/>
      <c r="WHE24" s="433"/>
      <c r="WHF24" s="433"/>
      <c r="WHG24" s="433"/>
      <c r="WHH24" s="433"/>
      <c r="WHI24" s="433"/>
      <c r="WHJ24" s="433"/>
      <c r="WHK24" s="433"/>
      <c r="WHL24" s="433"/>
      <c r="WHM24" s="433"/>
      <c r="WHN24" s="433"/>
      <c r="WHO24" s="433"/>
      <c r="WHP24" s="433"/>
      <c r="WHQ24" s="433"/>
      <c r="WHR24" s="433"/>
      <c r="WHS24" s="433"/>
      <c r="WHT24" s="433"/>
      <c r="WHU24" s="433"/>
      <c r="WHV24" s="433"/>
      <c r="WHW24" s="433"/>
      <c r="WHX24" s="433"/>
      <c r="WHY24" s="433"/>
      <c r="WHZ24" s="433"/>
      <c r="WIA24" s="433"/>
      <c r="WIB24" s="433"/>
      <c r="WIC24" s="433"/>
      <c r="WID24" s="433"/>
      <c r="WIE24" s="433"/>
      <c r="WIF24" s="433"/>
      <c r="WIG24" s="433"/>
      <c r="WIH24" s="433"/>
      <c r="WII24" s="433"/>
      <c r="WIJ24" s="433"/>
      <c r="WIK24" s="433"/>
      <c r="WIL24" s="433"/>
      <c r="WIM24" s="433"/>
      <c r="WIN24" s="433"/>
      <c r="WIO24" s="433"/>
      <c r="WIP24" s="433"/>
      <c r="WIQ24" s="433"/>
      <c r="WIR24" s="433"/>
      <c r="WIS24" s="433"/>
      <c r="WIT24" s="433"/>
      <c r="WIU24" s="433"/>
      <c r="WIV24" s="433"/>
      <c r="WIW24" s="433"/>
      <c r="WIX24" s="433"/>
      <c r="WIY24" s="433"/>
      <c r="WIZ24" s="433"/>
      <c r="WJA24" s="433"/>
      <c r="WJB24" s="433"/>
      <c r="WJC24" s="433"/>
      <c r="WJD24" s="433"/>
      <c r="WJE24" s="433"/>
      <c r="WJF24" s="433"/>
      <c r="WJG24" s="433"/>
      <c r="WJH24" s="433"/>
      <c r="WJI24" s="433"/>
      <c r="WJJ24" s="433"/>
      <c r="WJK24" s="433"/>
      <c r="WJL24" s="433"/>
      <c r="WJM24" s="433"/>
      <c r="WJN24" s="433"/>
      <c r="WJO24" s="433"/>
      <c r="WJP24" s="433"/>
      <c r="WJQ24" s="433"/>
      <c r="WJR24" s="433"/>
      <c r="WJS24" s="433"/>
      <c r="WJT24" s="433"/>
      <c r="WJU24" s="433"/>
      <c r="WJV24" s="433"/>
      <c r="WJW24" s="433"/>
      <c r="WJX24" s="433"/>
      <c r="WJY24" s="433"/>
      <c r="WJZ24" s="433"/>
      <c r="WKA24" s="433"/>
      <c r="WKB24" s="433"/>
      <c r="WKC24" s="433"/>
      <c r="WKD24" s="433"/>
      <c r="WKE24" s="433"/>
      <c r="WKF24" s="433"/>
      <c r="WKG24" s="433"/>
      <c r="WKH24" s="433"/>
      <c r="WKI24" s="433"/>
      <c r="WKJ24" s="433"/>
      <c r="WKK24" s="433"/>
      <c r="WKL24" s="433"/>
      <c r="WKM24" s="433"/>
      <c r="WKN24" s="433"/>
      <c r="WKO24" s="433"/>
      <c r="WKP24" s="433"/>
      <c r="WKQ24" s="433"/>
      <c r="WKR24" s="433"/>
      <c r="WKS24" s="433"/>
      <c r="WKT24" s="433"/>
      <c r="WKU24" s="433"/>
      <c r="WKV24" s="433"/>
      <c r="WKW24" s="433"/>
      <c r="WKX24" s="433"/>
      <c r="WKY24" s="433"/>
      <c r="WKZ24" s="433"/>
      <c r="WLA24" s="433"/>
      <c r="WLB24" s="433"/>
      <c r="WLC24" s="433"/>
      <c r="WLD24" s="433"/>
      <c r="WLE24" s="433"/>
      <c r="WLF24" s="433"/>
      <c r="WLG24" s="433"/>
      <c r="WLH24" s="433"/>
      <c r="WLI24" s="433"/>
      <c r="WLJ24" s="433"/>
      <c r="WLK24" s="433"/>
      <c r="WLL24" s="433"/>
      <c r="WLM24" s="433"/>
      <c r="WLN24" s="433"/>
      <c r="WLO24" s="433"/>
      <c r="WLP24" s="433"/>
      <c r="WLQ24" s="433"/>
      <c r="WLR24" s="433"/>
      <c r="WLS24" s="433"/>
      <c r="WLT24" s="433"/>
      <c r="WLU24" s="433"/>
      <c r="WLV24" s="433"/>
      <c r="WLW24" s="433"/>
      <c r="WLX24" s="433"/>
      <c r="WLY24" s="433"/>
      <c r="WLZ24" s="433"/>
      <c r="WMA24" s="433"/>
      <c r="WMB24" s="433"/>
      <c r="WMC24" s="433"/>
      <c r="WMD24" s="433"/>
      <c r="WME24" s="433"/>
      <c r="WMF24" s="433"/>
      <c r="WMG24" s="433"/>
      <c r="WMH24" s="433"/>
      <c r="WMI24" s="433"/>
      <c r="WMJ24" s="433"/>
      <c r="WMK24" s="433"/>
      <c r="WML24" s="433"/>
      <c r="WMM24" s="433"/>
      <c r="WMN24" s="433"/>
      <c r="WMO24" s="433"/>
      <c r="WMP24" s="433"/>
      <c r="WMQ24" s="433"/>
      <c r="WMR24" s="433"/>
      <c r="WMS24" s="433"/>
      <c r="WMT24" s="433"/>
      <c r="WMU24" s="433"/>
      <c r="WMV24" s="433"/>
      <c r="WMW24" s="433"/>
      <c r="WMX24" s="433"/>
      <c r="WMY24" s="433"/>
      <c r="WMZ24" s="433"/>
      <c r="WNA24" s="433"/>
      <c r="WNB24" s="433"/>
      <c r="WNC24" s="433"/>
      <c r="WND24" s="433"/>
      <c r="WNE24" s="433"/>
      <c r="WNF24" s="433"/>
      <c r="WNG24" s="433"/>
      <c r="WNH24" s="433"/>
      <c r="WNI24" s="433"/>
      <c r="WNJ24" s="433"/>
      <c r="WNK24" s="433"/>
      <c r="WNL24" s="433"/>
      <c r="WNM24" s="433"/>
      <c r="WNN24" s="433"/>
      <c r="WNO24" s="433"/>
      <c r="WNP24" s="433"/>
      <c r="WNQ24" s="433"/>
      <c r="WNR24" s="433"/>
      <c r="WNS24" s="433"/>
      <c r="WNT24" s="433"/>
      <c r="WNU24" s="433"/>
      <c r="WNV24" s="433"/>
      <c r="WNW24" s="433"/>
      <c r="WNX24" s="433"/>
      <c r="WNY24" s="433"/>
      <c r="WNZ24" s="433"/>
      <c r="WOA24" s="433"/>
      <c r="WOB24" s="433"/>
      <c r="WOC24" s="433"/>
      <c r="WOD24" s="433"/>
      <c r="WOE24" s="433"/>
      <c r="WOF24" s="433"/>
      <c r="WOG24" s="433"/>
      <c r="WOH24" s="433"/>
      <c r="WOI24" s="433"/>
      <c r="WOJ24" s="433"/>
      <c r="WOK24" s="433"/>
      <c r="WOL24" s="433"/>
      <c r="WOM24" s="433"/>
      <c r="WON24" s="433"/>
      <c r="WOO24" s="433"/>
      <c r="WOP24" s="433"/>
      <c r="WOQ24" s="433"/>
      <c r="WOR24" s="433"/>
      <c r="WOS24" s="433"/>
      <c r="WOT24" s="433"/>
      <c r="WOU24" s="433"/>
      <c r="WOV24" s="433"/>
      <c r="WOW24" s="433"/>
      <c r="WOX24" s="433"/>
      <c r="WOY24" s="433"/>
      <c r="WOZ24" s="433"/>
      <c r="WPA24" s="433"/>
      <c r="WPB24" s="433"/>
      <c r="WPC24" s="433"/>
      <c r="WPD24" s="433"/>
      <c r="WPE24" s="433"/>
      <c r="WPF24" s="433"/>
      <c r="WPG24" s="433"/>
      <c r="WPH24" s="433"/>
      <c r="WPI24" s="433"/>
      <c r="WPJ24" s="433"/>
      <c r="WPK24" s="433"/>
      <c r="WPL24" s="433"/>
      <c r="WPM24" s="433"/>
      <c r="WPN24" s="433"/>
      <c r="WPO24" s="433"/>
      <c r="WPP24" s="433"/>
      <c r="WPQ24" s="433"/>
      <c r="WPR24" s="433"/>
      <c r="WPS24" s="433"/>
      <c r="WPT24" s="433"/>
      <c r="WPU24" s="433"/>
      <c r="WPV24" s="433"/>
      <c r="WPW24" s="433"/>
      <c r="WPX24" s="433"/>
      <c r="WPY24" s="433"/>
      <c r="WPZ24" s="433"/>
      <c r="WQA24" s="433"/>
      <c r="WQB24" s="433"/>
      <c r="WQC24" s="433"/>
      <c r="WQD24" s="433"/>
      <c r="WQE24" s="433"/>
      <c r="WQF24" s="433"/>
      <c r="WQG24" s="433"/>
      <c r="WQH24" s="433"/>
      <c r="WQI24" s="433"/>
      <c r="WQJ24" s="433"/>
      <c r="WQK24" s="433"/>
      <c r="WQL24" s="433"/>
      <c r="WQM24" s="433"/>
      <c r="WQN24" s="433"/>
      <c r="WQO24" s="433"/>
      <c r="WQP24" s="433"/>
      <c r="WQQ24" s="433"/>
      <c r="WQR24" s="433"/>
      <c r="WQS24" s="433"/>
      <c r="WQT24" s="433"/>
      <c r="WQU24" s="433"/>
      <c r="WQV24" s="433"/>
      <c r="WQW24" s="433"/>
      <c r="WQX24" s="433"/>
      <c r="WQY24" s="433"/>
      <c r="WQZ24" s="433"/>
      <c r="WRA24" s="433"/>
      <c r="WRB24" s="433"/>
      <c r="WRC24" s="433"/>
      <c r="WRD24" s="433"/>
      <c r="WRE24" s="433"/>
      <c r="WRF24" s="433"/>
      <c r="WRG24" s="433"/>
      <c r="WRH24" s="433"/>
      <c r="WRI24" s="433"/>
      <c r="WRJ24" s="433"/>
      <c r="WRK24" s="433"/>
      <c r="WRL24" s="433"/>
      <c r="WRM24" s="433"/>
      <c r="WRN24" s="433"/>
      <c r="WRO24" s="433"/>
      <c r="WRP24" s="433"/>
      <c r="WRQ24" s="433"/>
      <c r="WRR24" s="433"/>
      <c r="WRS24" s="433"/>
      <c r="WRT24" s="433"/>
      <c r="WRU24" s="433"/>
      <c r="WRV24" s="433"/>
      <c r="WRW24" s="433"/>
      <c r="WRX24" s="433"/>
      <c r="WRY24" s="433"/>
      <c r="WRZ24" s="433"/>
      <c r="WSA24" s="433"/>
      <c r="WSB24" s="433"/>
      <c r="WSC24" s="433"/>
      <c r="WSD24" s="433"/>
      <c r="WSE24" s="433"/>
      <c r="WSF24" s="433"/>
      <c r="WSG24" s="433"/>
      <c r="WSH24" s="433"/>
      <c r="WSI24" s="433"/>
      <c r="WSJ24" s="433"/>
      <c r="WSK24" s="433"/>
      <c r="WSL24" s="433"/>
      <c r="WSM24" s="433"/>
      <c r="WSN24" s="433"/>
      <c r="WSO24" s="433"/>
      <c r="WSP24" s="433"/>
      <c r="WSQ24" s="433"/>
      <c r="WSR24" s="433"/>
      <c r="WSS24" s="433"/>
      <c r="WST24" s="433"/>
      <c r="WSU24" s="433"/>
      <c r="WSV24" s="433"/>
      <c r="WSW24" s="433"/>
      <c r="WSX24" s="433"/>
      <c r="WSY24" s="433"/>
      <c r="WSZ24" s="433"/>
      <c r="WTA24" s="433"/>
      <c r="WTB24" s="433"/>
      <c r="WTC24" s="433"/>
      <c r="WTD24" s="433"/>
      <c r="WTE24" s="433"/>
      <c r="WTF24" s="433"/>
      <c r="WTG24" s="433"/>
      <c r="WTH24" s="433"/>
      <c r="WTI24" s="433"/>
      <c r="WTJ24" s="433"/>
      <c r="WTK24" s="433"/>
      <c r="WTL24" s="433"/>
      <c r="WTM24" s="433"/>
      <c r="WTN24" s="433"/>
      <c r="WTO24" s="433"/>
      <c r="WTP24" s="433"/>
      <c r="WTQ24" s="433"/>
      <c r="WTR24" s="433"/>
      <c r="WTS24" s="433"/>
      <c r="WTT24" s="433"/>
      <c r="WTU24" s="433"/>
      <c r="WTV24" s="433"/>
      <c r="WTW24" s="433"/>
      <c r="WTX24" s="433"/>
      <c r="WTY24" s="433"/>
      <c r="WTZ24" s="433"/>
      <c r="WUA24" s="433"/>
      <c r="WUB24" s="433"/>
      <c r="WUC24" s="433"/>
      <c r="WUD24" s="433"/>
      <c r="WUE24" s="433"/>
      <c r="WUF24" s="433"/>
      <c r="WUG24" s="433"/>
      <c r="WUH24" s="433"/>
      <c r="WUI24" s="433"/>
      <c r="WUJ24" s="433"/>
      <c r="WUK24" s="433"/>
      <c r="WUL24" s="433"/>
      <c r="WUM24" s="433"/>
      <c r="WUN24" s="433"/>
      <c r="WUO24" s="433"/>
      <c r="WUP24" s="433"/>
      <c r="WUQ24" s="433"/>
      <c r="WUR24" s="433"/>
      <c r="WUS24" s="433"/>
      <c r="WUT24" s="433"/>
      <c r="WUU24" s="433"/>
      <c r="WUV24" s="433"/>
      <c r="WUW24" s="433"/>
      <c r="WUX24" s="433"/>
      <c r="WUY24" s="433"/>
      <c r="WUZ24" s="433"/>
      <c r="WVA24" s="433"/>
      <c r="WVB24" s="433"/>
      <c r="WVC24" s="433"/>
      <c r="WVD24" s="433"/>
      <c r="WVE24" s="433"/>
      <c r="WVF24" s="433"/>
      <c r="WVG24" s="433"/>
      <c r="WVH24" s="433"/>
      <c r="WVI24" s="433"/>
      <c r="WVJ24" s="433"/>
      <c r="WVK24" s="433"/>
      <c r="WVL24" s="433"/>
      <c r="WVM24" s="433"/>
      <c r="WVN24" s="433"/>
      <c r="WVO24" s="433"/>
      <c r="WVP24" s="433"/>
      <c r="WVQ24" s="433"/>
      <c r="WVR24" s="433"/>
      <c r="WVS24" s="433"/>
      <c r="WVT24" s="433"/>
      <c r="WVU24" s="433"/>
      <c r="WVV24" s="433"/>
      <c r="WVW24" s="433"/>
      <c r="WVX24" s="433"/>
      <c r="WVY24" s="433"/>
      <c r="WVZ24" s="433"/>
      <c r="WWA24" s="433"/>
      <c r="WWB24" s="433"/>
      <c r="WWC24" s="433"/>
      <c r="WWD24" s="433"/>
      <c r="WWE24" s="433"/>
      <c r="WWF24" s="433"/>
      <c r="WWG24" s="433"/>
      <c r="WWH24" s="433"/>
      <c r="WWI24" s="433"/>
      <c r="WWJ24" s="433"/>
      <c r="WWK24" s="433"/>
      <c r="WWL24" s="433"/>
      <c r="WWM24" s="433"/>
      <c r="WWN24" s="433"/>
      <c r="WWO24" s="433"/>
      <c r="WWP24" s="433"/>
      <c r="WWQ24" s="433"/>
      <c r="WWR24" s="433"/>
      <c r="WWS24" s="433"/>
      <c r="WWT24" s="433"/>
      <c r="WWU24" s="433"/>
      <c r="WWV24" s="433"/>
      <c r="WWW24" s="433"/>
      <c r="WWX24" s="433"/>
      <c r="WWY24" s="433"/>
      <c r="WWZ24" s="433"/>
      <c r="WXA24" s="433"/>
      <c r="WXB24" s="433"/>
      <c r="WXC24" s="433"/>
      <c r="WXD24" s="433"/>
      <c r="WXE24" s="433"/>
      <c r="WXF24" s="433"/>
      <c r="WXG24" s="433"/>
      <c r="WXH24" s="433"/>
      <c r="WXI24" s="433"/>
      <c r="WXJ24" s="433"/>
      <c r="WXK24" s="433"/>
      <c r="WXL24" s="433"/>
      <c r="WXM24" s="433"/>
      <c r="WXN24" s="433"/>
      <c r="WXO24" s="433"/>
      <c r="WXP24" s="433"/>
      <c r="WXQ24" s="433"/>
      <c r="WXR24" s="433"/>
      <c r="WXS24" s="433"/>
      <c r="WXT24" s="433"/>
      <c r="WXU24" s="433"/>
      <c r="WXV24" s="433"/>
      <c r="WXW24" s="433"/>
      <c r="WXX24" s="433"/>
      <c r="WXY24" s="433"/>
      <c r="WXZ24" s="433"/>
      <c r="WYA24" s="433"/>
      <c r="WYB24" s="433"/>
      <c r="WYC24" s="433"/>
      <c r="WYD24" s="433"/>
      <c r="WYE24" s="433"/>
      <c r="WYF24" s="433"/>
      <c r="WYG24" s="433"/>
      <c r="WYH24" s="433"/>
      <c r="WYI24" s="433"/>
      <c r="WYJ24" s="433"/>
      <c r="WYK24" s="433"/>
      <c r="WYL24" s="433"/>
      <c r="WYM24" s="433"/>
      <c r="WYN24" s="433"/>
      <c r="WYO24" s="433"/>
      <c r="WYP24" s="433"/>
      <c r="WYQ24" s="433"/>
      <c r="WYR24" s="433"/>
      <c r="WYS24" s="433"/>
      <c r="WYT24" s="433"/>
      <c r="WYU24" s="433"/>
      <c r="WYV24" s="433"/>
      <c r="WYW24" s="433"/>
      <c r="WYX24" s="433"/>
      <c r="WYY24" s="433"/>
      <c r="WYZ24" s="433"/>
      <c r="WZA24" s="433"/>
      <c r="WZB24" s="433"/>
      <c r="WZC24" s="433"/>
      <c r="WZD24" s="433"/>
      <c r="WZE24" s="433"/>
      <c r="WZF24" s="433"/>
      <c r="WZG24" s="433"/>
      <c r="WZH24" s="433"/>
      <c r="WZI24" s="433"/>
      <c r="WZJ24" s="433"/>
      <c r="WZK24" s="433"/>
      <c r="WZL24" s="433"/>
      <c r="WZM24" s="433"/>
      <c r="WZN24" s="433"/>
      <c r="WZO24" s="433"/>
      <c r="WZP24" s="433"/>
      <c r="WZQ24" s="433"/>
      <c r="WZR24" s="433"/>
      <c r="WZS24" s="433"/>
      <c r="WZT24" s="433"/>
      <c r="WZU24" s="433"/>
      <c r="WZV24" s="433"/>
      <c r="WZW24" s="433"/>
      <c r="WZX24" s="433"/>
      <c r="WZY24" s="433"/>
      <c r="WZZ24" s="433"/>
      <c r="XAA24" s="433"/>
      <c r="XAB24" s="433"/>
      <c r="XAC24" s="433"/>
      <c r="XAD24" s="433"/>
      <c r="XAE24" s="433"/>
      <c r="XAF24" s="433"/>
      <c r="XAG24" s="433"/>
      <c r="XAH24" s="433"/>
      <c r="XAI24" s="433"/>
      <c r="XAJ24" s="433"/>
      <c r="XAK24" s="433"/>
      <c r="XAL24" s="433"/>
      <c r="XAM24" s="433"/>
      <c r="XAN24" s="433"/>
      <c r="XAO24" s="433"/>
      <c r="XAP24" s="433"/>
      <c r="XAQ24" s="433"/>
      <c r="XAR24" s="433"/>
      <c r="XAS24" s="433"/>
      <c r="XAT24" s="433"/>
      <c r="XAU24" s="433"/>
      <c r="XAV24" s="433"/>
      <c r="XAW24" s="433"/>
      <c r="XAX24" s="433"/>
      <c r="XAY24" s="433"/>
      <c r="XAZ24" s="433"/>
      <c r="XBA24" s="433"/>
      <c r="XBB24" s="433"/>
      <c r="XBC24" s="433"/>
      <c r="XBD24" s="433"/>
      <c r="XBE24" s="433"/>
      <c r="XBF24" s="433"/>
      <c r="XBG24" s="433"/>
      <c r="XBH24" s="433"/>
      <c r="XBI24" s="433"/>
      <c r="XBJ24" s="433"/>
      <c r="XBK24" s="433"/>
      <c r="XBL24" s="433"/>
      <c r="XBM24" s="433"/>
      <c r="XBN24" s="433"/>
      <c r="XBO24" s="433"/>
      <c r="XBP24" s="433"/>
      <c r="XBQ24" s="433"/>
      <c r="XBR24" s="433"/>
      <c r="XBS24" s="433"/>
      <c r="XBT24" s="433"/>
      <c r="XBU24" s="433"/>
      <c r="XBV24" s="433"/>
      <c r="XBW24" s="433"/>
      <c r="XBX24" s="433"/>
      <c r="XBY24" s="433"/>
      <c r="XBZ24" s="433"/>
      <c r="XCA24" s="433"/>
      <c r="XCB24" s="433"/>
      <c r="XCC24" s="433"/>
      <c r="XCD24" s="433"/>
      <c r="XCE24" s="433"/>
      <c r="XCF24" s="433"/>
      <c r="XCG24" s="433"/>
      <c r="XCH24" s="433"/>
      <c r="XCI24" s="433"/>
      <c r="XCJ24" s="433"/>
      <c r="XCK24" s="433"/>
      <c r="XCL24" s="433"/>
      <c r="XCM24" s="433"/>
      <c r="XCN24" s="433"/>
      <c r="XCO24" s="433"/>
      <c r="XCP24" s="433"/>
      <c r="XCQ24" s="433"/>
      <c r="XCR24" s="433"/>
      <c r="XCS24" s="433"/>
      <c r="XCT24" s="433"/>
      <c r="XCU24" s="433"/>
      <c r="XCV24" s="433"/>
      <c r="XCW24" s="433"/>
      <c r="XCX24" s="433"/>
      <c r="XCY24" s="433"/>
      <c r="XCZ24" s="433"/>
      <c r="XDA24" s="433"/>
      <c r="XDB24" s="433"/>
      <c r="XDC24" s="433"/>
      <c r="XDD24" s="433"/>
      <c r="XDE24" s="433"/>
      <c r="XDF24" s="433"/>
      <c r="XDG24" s="433"/>
      <c r="XDH24" s="433"/>
      <c r="XDI24" s="433"/>
      <c r="XDJ24" s="433"/>
      <c r="XDK24" s="433"/>
      <c r="XDL24" s="433"/>
      <c r="XDM24" s="433"/>
      <c r="XDN24" s="433"/>
      <c r="XDO24" s="433"/>
      <c r="XDP24" s="433"/>
      <c r="XDQ24" s="433"/>
      <c r="XDR24" s="433"/>
      <c r="XDS24" s="433"/>
      <c r="XDT24" s="433"/>
      <c r="XDU24" s="433"/>
      <c r="XDV24" s="433"/>
      <c r="XDW24" s="433"/>
      <c r="XDX24" s="433"/>
      <c r="XDY24" s="433"/>
      <c r="XDZ24" s="433"/>
      <c r="XEA24" s="433"/>
      <c r="XEB24" s="433"/>
      <c r="XEC24" s="433"/>
      <c r="XED24" s="433"/>
      <c r="XEE24" s="433"/>
      <c r="XEF24" s="433"/>
    </row>
    <row r="25" ht="27" customHeight="1" spans="1:8">
      <c r="A25" s="256" t="s">
        <v>120</v>
      </c>
      <c r="B25" s="272">
        <v>24753</v>
      </c>
      <c r="C25" s="272">
        <v>30000</v>
      </c>
      <c r="D25" s="272">
        <v>30000</v>
      </c>
      <c r="E25" s="272">
        <v>37508.884203</v>
      </c>
      <c r="F25" s="272">
        <v>29082.690587</v>
      </c>
      <c r="G25" s="357">
        <f t="shared" si="2"/>
        <v>0.969423019566667</v>
      </c>
      <c r="H25" s="357">
        <f t="shared" si="4"/>
        <v>0.17491579150002</v>
      </c>
    </row>
    <row r="26" ht="27" customHeight="1" spans="1:8">
      <c r="A26" s="256" t="s">
        <v>121</v>
      </c>
      <c r="B26" s="272">
        <v>1596</v>
      </c>
      <c r="C26" s="272">
        <v>816</v>
      </c>
      <c r="D26" s="272">
        <v>816</v>
      </c>
      <c r="E26" s="272">
        <v>51.75</v>
      </c>
      <c r="F26" s="272">
        <v>51.75</v>
      </c>
      <c r="G26" s="357">
        <f t="shared" si="2"/>
        <v>0.0634191176470588</v>
      </c>
      <c r="H26" s="357">
        <f t="shared" si="4"/>
        <v>-0.967575187969925</v>
      </c>
    </row>
    <row r="27" s="418" customFormat="1" ht="42" customHeight="1" spans="1:16360">
      <c r="A27" s="257" t="s">
        <v>122</v>
      </c>
      <c r="B27" s="425">
        <v>9114</v>
      </c>
      <c r="C27" s="425">
        <v>10410</v>
      </c>
      <c r="D27" s="425">
        <v>13010</v>
      </c>
      <c r="E27" s="425">
        <v>12085.056978</v>
      </c>
      <c r="F27" s="425">
        <v>8670.106779</v>
      </c>
      <c r="G27" s="357">
        <f t="shared" si="2"/>
        <v>0.666418660953113</v>
      </c>
      <c r="H27" s="357">
        <f t="shared" si="4"/>
        <v>-0.0487045447662936</v>
      </c>
      <c r="I27" s="420"/>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c r="DU27" s="433"/>
      <c r="DV27" s="433"/>
      <c r="DW27" s="433"/>
      <c r="DX27" s="433"/>
      <c r="DY27" s="433"/>
      <c r="DZ27" s="433"/>
      <c r="EA27" s="433"/>
      <c r="EB27" s="433"/>
      <c r="EC27" s="433"/>
      <c r="ED27" s="433"/>
      <c r="EE27" s="433"/>
      <c r="EF27" s="433"/>
      <c r="EG27" s="433"/>
      <c r="EH27" s="433"/>
      <c r="EI27" s="433"/>
      <c r="EJ27" s="433"/>
      <c r="EK27" s="433"/>
      <c r="EL27" s="433"/>
      <c r="EM27" s="433"/>
      <c r="EN27" s="433"/>
      <c r="EO27" s="433"/>
      <c r="EP27" s="433"/>
      <c r="EQ27" s="433"/>
      <c r="ER27" s="433"/>
      <c r="ES27" s="433"/>
      <c r="ET27" s="433"/>
      <c r="EU27" s="433"/>
      <c r="EV27" s="433"/>
      <c r="EW27" s="433"/>
      <c r="EX27" s="433"/>
      <c r="EY27" s="433"/>
      <c r="EZ27" s="433"/>
      <c r="FA27" s="433"/>
      <c r="FB27" s="433"/>
      <c r="FC27" s="433"/>
      <c r="FD27" s="433"/>
      <c r="FE27" s="433"/>
      <c r="FF27" s="433"/>
      <c r="FG27" s="433"/>
      <c r="FH27" s="433"/>
      <c r="FI27" s="433"/>
      <c r="FJ27" s="433"/>
      <c r="FK27" s="433"/>
      <c r="FL27" s="433"/>
      <c r="FM27" s="433"/>
      <c r="FN27" s="433"/>
      <c r="FO27" s="433"/>
      <c r="FP27" s="433"/>
      <c r="FQ27" s="433"/>
      <c r="FR27" s="433"/>
      <c r="FS27" s="433"/>
      <c r="FT27" s="433"/>
      <c r="FU27" s="433"/>
      <c r="FV27" s="433"/>
      <c r="FW27" s="433"/>
      <c r="FX27" s="433"/>
      <c r="FY27" s="433"/>
      <c r="FZ27" s="433"/>
      <c r="GA27" s="433"/>
      <c r="GB27" s="433"/>
      <c r="GC27" s="433"/>
      <c r="GD27" s="433"/>
      <c r="GE27" s="433"/>
      <c r="GF27" s="433"/>
      <c r="GG27" s="433"/>
      <c r="GH27" s="433"/>
      <c r="GI27" s="433"/>
      <c r="GJ27" s="433"/>
      <c r="GK27" s="433"/>
      <c r="GL27" s="433"/>
      <c r="GM27" s="433"/>
      <c r="GN27" s="433"/>
      <c r="GO27" s="433"/>
      <c r="GP27" s="433"/>
      <c r="GQ27" s="433"/>
      <c r="GR27" s="433"/>
      <c r="GS27" s="433"/>
      <c r="GT27" s="433"/>
      <c r="GU27" s="433"/>
      <c r="GV27" s="433"/>
      <c r="GW27" s="433"/>
      <c r="GX27" s="433"/>
      <c r="GY27" s="433"/>
      <c r="GZ27" s="433"/>
      <c r="HA27" s="433"/>
      <c r="HB27" s="433"/>
      <c r="HC27" s="433"/>
      <c r="HD27" s="433"/>
      <c r="HE27" s="433"/>
      <c r="HF27" s="433"/>
      <c r="HG27" s="433"/>
      <c r="HH27" s="433"/>
      <c r="HI27" s="433"/>
      <c r="HJ27" s="433"/>
      <c r="HK27" s="433"/>
      <c r="HL27" s="433"/>
      <c r="HM27" s="433"/>
      <c r="HN27" s="433"/>
      <c r="HO27" s="433"/>
      <c r="HP27" s="433"/>
      <c r="HQ27" s="433"/>
      <c r="HR27" s="433"/>
      <c r="HS27" s="433"/>
      <c r="HT27" s="433"/>
      <c r="HU27" s="433"/>
      <c r="HV27" s="433"/>
      <c r="HW27" s="433"/>
      <c r="HX27" s="433"/>
      <c r="HY27" s="433"/>
      <c r="HZ27" s="433"/>
      <c r="IA27" s="433"/>
      <c r="IB27" s="433"/>
      <c r="IC27" s="433"/>
      <c r="ID27" s="433"/>
      <c r="IE27" s="433"/>
      <c r="IF27" s="433"/>
      <c r="IG27" s="433"/>
      <c r="IH27" s="433"/>
      <c r="II27" s="433"/>
      <c r="IJ27" s="433"/>
      <c r="IK27" s="433"/>
      <c r="IL27" s="433"/>
      <c r="IM27" s="433"/>
      <c r="IN27" s="433"/>
      <c r="IO27" s="433"/>
      <c r="IP27" s="433"/>
      <c r="IQ27" s="433"/>
      <c r="IR27" s="433"/>
      <c r="IS27" s="433"/>
      <c r="IT27" s="433"/>
      <c r="IU27" s="433"/>
      <c r="IV27" s="433"/>
      <c r="IW27" s="433"/>
      <c r="IX27" s="433"/>
      <c r="IY27" s="433"/>
      <c r="IZ27" s="433"/>
      <c r="JA27" s="433"/>
      <c r="JB27" s="433"/>
      <c r="JC27" s="433"/>
      <c r="JD27" s="433"/>
      <c r="JE27" s="433"/>
      <c r="JF27" s="433"/>
      <c r="JG27" s="433"/>
      <c r="JH27" s="433"/>
      <c r="JI27" s="433"/>
      <c r="JJ27" s="433"/>
      <c r="JK27" s="433"/>
      <c r="JL27" s="433"/>
      <c r="JM27" s="433"/>
      <c r="JN27" s="433"/>
      <c r="JO27" s="433"/>
      <c r="JP27" s="433"/>
      <c r="JQ27" s="433"/>
      <c r="JR27" s="433"/>
      <c r="JS27" s="433"/>
      <c r="JT27" s="433"/>
      <c r="JU27" s="433"/>
      <c r="JV27" s="433"/>
      <c r="JW27" s="433"/>
      <c r="JX27" s="433"/>
      <c r="JY27" s="433"/>
      <c r="JZ27" s="433"/>
      <c r="KA27" s="433"/>
      <c r="KB27" s="433"/>
      <c r="KC27" s="433"/>
      <c r="KD27" s="433"/>
      <c r="KE27" s="433"/>
      <c r="KF27" s="433"/>
      <c r="KG27" s="433"/>
      <c r="KH27" s="433"/>
      <c r="KI27" s="433"/>
      <c r="KJ27" s="433"/>
      <c r="KK27" s="433"/>
      <c r="KL27" s="433"/>
      <c r="KM27" s="433"/>
      <c r="KN27" s="433"/>
      <c r="KO27" s="433"/>
      <c r="KP27" s="433"/>
      <c r="KQ27" s="433"/>
      <c r="KR27" s="433"/>
      <c r="KS27" s="433"/>
      <c r="KT27" s="433"/>
      <c r="KU27" s="433"/>
      <c r="KV27" s="433"/>
      <c r="KW27" s="433"/>
      <c r="KX27" s="433"/>
      <c r="KY27" s="433"/>
      <c r="KZ27" s="433"/>
      <c r="LA27" s="433"/>
      <c r="LB27" s="433"/>
      <c r="LC27" s="433"/>
      <c r="LD27" s="433"/>
      <c r="LE27" s="433"/>
      <c r="LF27" s="433"/>
      <c r="LG27" s="433"/>
      <c r="LH27" s="433"/>
      <c r="LI27" s="433"/>
      <c r="LJ27" s="433"/>
      <c r="LK27" s="433"/>
      <c r="LL27" s="433"/>
      <c r="LM27" s="433"/>
      <c r="LN27" s="433"/>
      <c r="LO27" s="433"/>
      <c r="LP27" s="433"/>
      <c r="LQ27" s="433"/>
      <c r="LR27" s="433"/>
      <c r="LS27" s="433"/>
      <c r="LT27" s="433"/>
      <c r="LU27" s="433"/>
      <c r="LV27" s="433"/>
      <c r="LW27" s="433"/>
      <c r="LX27" s="433"/>
      <c r="LY27" s="433"/>
      <c r="LZ27" s="433"/>
      <c r="MA27" s="433"/>
      <c r="MB27" s="433"/>
      <c r="MC27" s="433"/>
      <c r="MD27" s="433"/>
      <c r="ME27" s="433"/>
      <c r="MF27" s="433"/>
      <c r="MG27" s="433"/>
      <c r="MH27" s="433"/>
      <c r="MI27" s="433"/>
      <c r="MJ27" s="433"/>
      <c r="MK27" s="433"/>
      <c r="ML27" s="433"/>
      <c r="MM27" s="433"/>
      <c r="MN27" s="433"/>
      <c r="MO27" s="433"/>
      <c r="MP27" s="433"/>
      <c r="MQ27" s="433"/>
      <c r="MR27" s="433"/>
      <c r="MS27" s="433"/>
      <c r="MT27" s="433"/>
      <c r="MU27" s="433"/>
      <c r="MV27" s="433"/>
      <c r="MW27" s="433"/>
      <c r="MX27" s="433"/>
      <c r="MY27" s="433"/>
      <c r="MZ27" s="433"/>
      <c r="NA27" s="433"/>
      <c r="NB27" s="433"/>
      <c r="NC27" s="433"/>
      <c r="ND27" s="433"/>
      <c r="NE27" s="433"/>
      <c r="NF27" s="433"/>
      <c r="NG27" s="433"/>
      <c r="NH27" s="433"/>
      <c r="NI27" s="433"/>
      <c r="NJ27" s="433"/>
      <c r="NK27" s="433"/>
      <c r="NL27" s="433"/>
      <c r="NM27" s="433"/>
      <c r="NN27" s="433"/>
      <c r="NO27" s="433"/>
      <c r="NP27" s="433"/>
      <c r="NQ27" s="433"/>
      <c r="NR27" s="433"/>
      <c r="NS27" s="433"/>
      <c r="NT27" s="433"/>
      <c r="NU27" s="433"/>
      <c r="NV27" s="433"/>
      <c r="NW27" s="433"/>
      <c r="NX27" s="433"/>
      <c r="NY27" s="433"/>
      <c r="NZ27" s="433"/>
      <c r="OA27" s="433"/>
      <c r="OB27" s="433"/>
      <c r="OC27" s="433"/>
      <c r="OD27" s="433"/>
      <c r="OE27" s="433"/>
      <c r="OF27" s="433"/>
      <c r="OG27" s="433"/>
      <c r="OH27" s="433"/>
      <c r="OI27" s="433"/>
      <c r="OJ27" s="433"/>
      <c r="OK27" s="433"/>
      <c r="OL27" s="433"/>
      <c r="OM27" s="433"/>
      <c r="ON27" s="433"/>
      <c r="OO27" s="433"/>
      <c r="OP27" s="433"/>
      <c r="OQ27" s="433"/>
      <c r="OR27" s="433"/>
      <c r="OS27" s="433"/>
      <c r="OT27" s="433"/>
      <c r="OU27" s="433"/>
      <c r="OV27" s="433"/>
      <c r="OW27" s="433"/>
      <c r="OX27" s="433"/>
      <c r="OY27" s="433"/>
      <c r="OZ27" s="433"/>
      <c r="PA27" s="433"/>
      <c r="PB27" s="433"/>
      <c r="PC27" s="433"/>
      <c r="PD27" s="433"/>
      <c r="PE27" s="433"/>
      <c r="PF27" s="433"/>
      <c r="PG27" s="433"/>
      <c r="PH27" s="433"/>
      <c r="PI27" s="433"/>
      <c r="PJ27" s="433"/>
      <c r="PK27" s="433"/>
      <c r="PL27" s="433"/>
      <c r="PM27" s="433"/>
      <c r="PN27" s="433"/>
      <c r="PO27" s="433"/>
      <c r="PP27" s="433"/>
      <c r="PQ27" s="433"/>
      <c r="PR27" s="433"/>
      <c r="PS27" s="433"/>
      <c r="PT27" s="433"/>
      <c r="PU27" s="433"/>
      <c r="PV27" s="433"/>
      <c r="PW27" s="433"/>
      <c r="PX27" s="433"/>
      <c r="PY27" s="433"/>
      <c r="PZ27" s="433"/>
      <c r="QA27" s="433"/>
      <c r="QB27" s="433"/>
      <c r="QC27" s="433"/>
      <c r="QD27" s="433"/>
      <c r="QE27" s="433"/>
      <c r="QF27" s="433"/>
      <c r="QG27" s="433"/>
      <c r="QH27" s="433"/>
      <c r="QI27" s="433"/>
      <c r="QJ27" s="433"/>
      <c r="QK27" s="433"/>
      <c r="QL27" s="433"/>
      <c r="QM27" s="433"/>
      <c r="QN27" s="433"/>
      <c r="QO27" s="433"/>
      <c r="QP27" s="433"/>
      <c r="QQ27" s="433"/>
      <c r="QR27" s="433"/>
      <c r="QS27" s="433"/>
      <c r="QT27" s="433"/>
      <c r="QU27" s="433"/>
      <c r="QV27" s="433"/>
      <c r="QW27" s="433"/>
      <c r="QX27" s="433"/>
      <c r="QY27" s="433"/>
      <c r="QZ27" s="433"/>
      <c r="RA27" s="433"/>
      <c r="RB27" s="433"/>
      <c r="RC27" s="433"/>
      <c r="RD27" s="433"/>
      <c r="RE27" s="433"/>
      <c r="RF27" s="433"/>
      <c r="RG27" s="433"/>
      <c r="RH27" s="433"/>
      <c r="RI27" s="433"/>
      <c r="RJ27" s="433"/>
      <c r="RK27" s="433"/>
      <c r="RL27" s="433"/>
      <c r="RM27" s="433"/>
      <c r="RN27" s="433"/>
      <c r="RO27" s="433"/>
      <c r="RP27" s="433"/>
      <c r="RQ27" s="433"/>
      <c r="RR27" s="433"/>
      <c r="RS27" s="433"/>
      <c r="RT27" s="433"/>
      <c r="RU27" s="433"/>
      <c r="RV27" s="433"/>
      <c r="RW27" s="433"/>
      <c r="RX27" s="433"/>
      <c r="RY27" s="433"/>
      <c r="RZ27" s="433"/>
      <c r="SA27" s="433"/>
      <c r="SB27" s="433"/>
      <c r="SC27" s="433"/>
      <c r="SD27" s="433"/>
      <c r="SE27" s="433"/>
      <c r="SF27" s="433"/>
      <c r="SG27" s="433"/>
      <c r="SH27" s="433"/>
      <c r="SI27" s="433"/>
      <c r="SJ27" s="433"/>
      <c r="SK27" s="433"/>
      <c r="SL27" s="433"/>
      <c r="SM27" s="433"/>
      <c r="SN27" s="433"/>
      <c r="SO27" s="433"/>
      <c r="SP27" s="433"/>
      <c r="SQ27" s="433"/>
      <c r="SR27" s="433"/>
      <c r="SS27" s="433"/>
      <c r="ST27" s="433"/>
      <c r="SU27" s="433"/>
      <c r="SV27" s="433"/>
      <c r="SW27" s="433"/>
      <c r="SX27" s="433"/>
      <c r="SY27" s="433"/>
      <c r="SZ27" s="433"/>
      <c r="TA27" s="433"/>
      <c r="TB27" s="433"/>
      <c r="TC27" s="433"/>
      <c r="TD27" s="433"/>
      <c r="TE27" s="433"/>
      <c r="TF27" s="433"/>
      <c r="TG27" s="433"/>
      <c r="TH27" s="433"/>
      <c r="TI27" s="433"/>
      <c r="TJ27" s="433"/>
      <c r="TK27" s="433"/>
      <c r="TL27" s="433"/>
      <c r="TM27" s="433"/>
      <c r="TN27" s="433"/>
      <c r="TO27" s="433"/>
      <c r="TP27" s="433"/>
      <c r="TQ27" s="433"/>
      <c r="TR27" s="433"/>
      <c r="TS27" s="433"/>
      <c r="TT27" s="433"/>
      <c r="TU27" s="433"/>
      <c r="TV27" s="433"/>
      <c r="TW27" s="433"/>
      <c r="TX27" s="433"/>
      <c r="TY27" s="433"/>
      <c r="TZ27" s="433"/>
      <c r="UA27" s="433"/>
      <c r="UB27" s="433"/>
      <c r="UC27" s="433"/>
      <c r="UD27" s="433"/>
      <c r="UE27" s="433"/>
      <c r="UF27" s="433"/>
      <c r="UG27" s="433"/>
      <c r="UH27" s="433"/>
      <c r="UI27" s="433"/>
      <c r="UJ27" s="433"/>
      <c r="UK27" s="433"/>
      <c r="UL27" s="433"/>
      <c r="UM27" s="433"/>
      <c r="UN27" s="433"/>
      <c r="UO27" s="433"/>
      <c r="UP27" s="433"/>
      <c r="UQ27" s="433"/>
      <c r="UR27" s="433"/>
      <c r="US27" s="433"/>
      <c r="UT27" s="433"/>
      <c r="UU27" s="433"/>
      <c r="UV27" s="433"/>
      <c r="UW27" s="433"/>
      <c r="UX27" s="433"/>
      <c r="UY27" s="433"/>
      <c r="UZ27" s="433"/>
      <c r="VA27" s="433"/>
      <c r="VB27" s="433"/>
      <c r="VC27" s="433"/>
      <c r="VD27" s="433"/>
      <c r="VE27" s="433"/>
      <c r="VF27" s="433"/>
      <c r="VG27" s="433"/>
      <c r="VH27" s="433"/>
      <c r="VI27" s="433"/>
      <c r="VJ27" s="433"/>
      <c r="VK27" s="433"/>
      <c r="VL27" s="433"/>
      <c r="VM27" s="433"/>
      <c r="VN27" s="433"/>
      <c r="VO27" s="433"/>
      <c r="VP27" s="433"/>
      <c r="VQ27" s="433"/>
      <c r="VR27" s="433"/>
      <c r="VS27" s="433"/>
      <c r="VT27" s="433"/>
      <c r="VU27" s="433"/>
      <c r="VV27" s="433"/>
      <c r="VW27" s="433"/>
      <c r="VX27" s="433"/>
      <c r="VY27" s="433"/>
      <c r="VZ27" s="433"/>
      <c r="WA27" s="433"/>
      <c r="WB27" s="433"/>
      <c r="WC27" s="433"/>
      <c r="WD27" s="433"/>
      <c r="WE27" s="433"/>
      <c r="WF27" s="433"/>
      <c r="WG27" s="433"/>
      <c r="WH27" s="433"/>
      <c r="WI27" s="433"/>
      <c r="WJ27" s="433"/>
      <c r="WK27" s="433"/>
      <c r="WL27" s="433"/>
      <c r="WM27" s="433"/>
      <c r="WN27" s="433"/>
      <c r="WO27" s="433"/>
      <c r="WP27" s="433"/>
      <c r="WQ27" s="433"/>
      <c r="WR27" s="433"/>
      <c r="WS27" s="433"/>
      <c r="WT27" s="433"/>
      <c r="WU27" s="433"/>
      <c r="WV27" s="433"/>
      <c r="WW27" s="433"/>
      <c r="WX27" s="433"/>
      <c r="WY27" s="433"/>
      <c r="WZ27" s="433"/>
      <c r="XA27" s="433"/>
      <c r="XB27" s="433"/>
      <c r="XC27" s="433"/>
      <c r="XD27" s="433"/>
      <c r="XE27" s="433"/>
      <c r="XF27" s="433"/>
      <c r="XG27" s="433"/>
      <c r="XH27" s="433"/>
      <c r="XI27" s="433"/>
      <c r="XJ27" s="433"/>
      <c r="XK27" s="433"/>
      <c r="XL27" s="433"/>
      <c r="XM27" s="433"/>
      <c r="XN27" s="433"/>
      <c r="XO27" s="433"/>
      <c r="XP27" s="433"/>
      <c r="XQ27" s="433"/>
      <c r="XR27" s="433"/>
      <c r="XS27" s="433"/>
      <c r="XT27" s="433"/>
      <c r="XU27" s="433"/>
      <c r="XV27" s="433"/>
      <c r="XW27" s="433"/>
      <c r="XX27" s="433"/>
      <c r="XY27" s="433"/>
      <c r="XZ27" s="433"/>
      <c r="YA27" s="433"/>
      <c r="YB27" s="433"/>
      <c r="YC27" s="433"/>
      <c r="YD27" s="433"/>
      <c r="YE27" s="433"/>
      <c r="YF27" s="433"/>
      <c r="YG27" s="433"/>
      <c r="YH27" s="433"/>
      <c r="YI27" s="433"/>
      <c r="YJ27" s="433"/>
      <c r="YK27" s="433"/>
      <c r="YL27" s="433"/>
      <c r="YM27" s="433"/>
      <c r="YN27" s="433"/>
      <c r="YO27" s="433"/>
      <c r="YP27" s="433"/>
      <c r="YQ27" s="433"/>
      <c r="YR27" s="433"/>
      <c r="YS27" s="433"/>
      <c r="YT27" s="433"/>
      <c r="YU27" s="433"/>
      <c r="YV27" s="433"/>
      <c r="YW27" s="433"/>
      <c r="YX27" s="433"/>
      <c r="YY27" s="433"/>
      <c r="YZ27" s="433"/>
      <c r="ZA27" s="433"/>
      <c r="ZB27" s="433"/>
      <c r="ZC27" s="433"/>
      <c r="ZD27" s="433"/>
      <c r="ZE27" s="433"/>
      <c r="ZF27" s="433"/>
      <c r="ZG27" s="433"/>
      <c r="ZH27" s="433"/>
      <c r="ZI27" s="433"/>
      <c r="ZJ27" s="433"/>
      <c r="ZK27" s="433"/>
      <c r="ZL27" s="433"/>
      <c r="ZM27" s="433"/>
      <c r="ZN27" s="433"/>
      <c r="ZO27" s="433"/>
      <c r="ZP27" s="433"/>
      <c r="ZQ27" s="433"/>
      <c r="ZR27" s="433"/>
      <c r="ZS27" s="433"/>
      <c r="ZT27" s="433"/>
      <c r="ZU27" s="433"/>
      <c r="ZV27" s="433"/>
      <c r="ZW27" s="433"/>
      <c r="ZX27" s="433"/>
      <c r="ZY27" s="433"/>
      <c r="ZZ27" s="433"/>
      <c r="AAA27" s="433"/>
      <c r="AAB27" s="433"/>
      <c r="AAC27" s="433"/>
      <c r="AAD27" s="433"/>
      <c r="AAE27" s="433"/>
      <c r="AAF27" s="433"/>
      <c r="AAG27" s="433"/>
      <c r="AAH27" s="433"/>
      <c r="AAI27" s="433"/>
      <c r="AAJ27" s="433"/>
      <c r="AAK27" s="433"/>
      <c r="AAL27" s="433"/>
      <c r="AAM27" s="433"/>
      <c r="AAN27" s="433"/>
      <c r="AAO27" s="433"/>
      <c r="AAP27" s="433"/>
      <c r="AAQ27" s="433"/>
      <c r="AAR27" s="433"/>
      <c r="AAS27" s="433"/>
      <c r="AAT27" s="433"/>
      <c r="AAU27" s="433"/>
      <c r="AAV27" s="433"/>
      <c r="AAW27" s="433"/>
      <c r="AAX27" s="433"/>
      <c r="AAY27" s="433"/>
      <c r="AAZ27" s="433"/>
      <c r="ABA27" s="433"/>
      <c r="ABB27" s="433"/>
      <c r="ABC27" s="433"/>
      <c r="ABD27" s="433"/>
      <c r="ABE27" s="433"/>
      <c r="ABF27" s="433"/>
      <c r="ABG27" s="433"/>
      <c r="ABH27" s="433"/>
      <c r="ABI27" s="433"/>
      <c r="ABJ27" s="433"/>
      <c r="ABK27" s="433"/>
      <c r="ABL27" s="433"/>
      <c r="ABM27" s="433"/>
      <c r="ABN27" s="433"/>
      <c r="ABO27" s="433"/>
      <c r="ABP27" s="433"/>
      <c r="ABQ27" s="433"/>
      <c r="ABR27" s="433"/>
      <c r="ABS27" s="433"/>
      <c r="ABT27" s="433"/>
      <c r="ABU27" s="433"/>
      <c r="ABV27" s="433"/>
      <c r="ABW27" s="433"/>
      <c r="ABX27" s="433"/>
      <c r="ABY27" s="433"/>
      <c r="ABZ27" s="433"/>
      <c r="ACA27" s="433"/>
      <c r="ACB27" s="433"/>
      <c r="ACC27" s="433"/>
      <c r="ACD27" s="433"/>
      <c r="ACE27" s="433"/>
      <c r="ACF27" s="433"/>
      <c r="ACG27" s="433"/>
      <c r="ACH27" s="433"/>
      <c r="ACI27" s="433"/>
      <c r="ACJ27" s="433"/>
      <c r="ACK27" s="433"/>
      <c r="ACL27" s="433"/>
      <c r="ACM27" s="433"/>
      <c r="ACN27" s="433"/>
      <c r="ACO27" s="433"/>
      <c r="ACP27" s="433"/>
      <c r="ACQ27" s="433"/>
      <c r="ACR27" s="433"/>
      <c r="ACS27" s="433"/>
      <c r="ACT27" s="433"/>
      <c r="ACU27" s="433"/>
      <c r="ACV27" s="433"/>
      <c r="ACW27" s="433"/>
      <c r="ACX27" s="433"/>
      <c r="ACY27" s="433"/>
      <c r="ACZ27" s="433"/>
      <c r="ADA27" s="433"/>
      <c r="ADB27" s="433"/>
      <c r="ADC27" s="433"/>
      <c r="ADD27" s="433"/>
      <c r="ADE27" s="433"/>
      <c r="ADF27" s="433"/>
      <c r="ADG27" s="433"/>
      <c r="ADH27" s="433"/>
      <c r="ADI27" s="433"/>
      <c r="ADJ27" s="433"/>
      <c r="ADK27" s="433"/>
      <c r="ADL27" s="433"/>
      <c r="ADM27" s="433"/>
      <c r="ADN27" s="433"/>
      <c r="ADO27" s="433"/>
      <c r="ADP27" s="433"/>
      <c r="ADQ27" s="433"/>
      <c r="ADR27" s="433"/>
      <c r="ADS27" s="433"/>
      <c r="ADT27" s="433"/>
      <c r="ADU27" s="433"/>
      <c r="ADV27" s="433"/>
      <c r="ADW27" s="433"/>
      <c r="ADX27" s="433"/>
      <c r="ADY27" s="433"/>
      <c r="ADZ27" s="433"/>
      <c r="AEA27" s="433"/>
      <c r="AEB27" s="433"/>
      <c r="AEC27" s="433"/>
      <c r="AED27" s="433"/>
      <c r="AEE27" s="433"/>
      <c r="AEF27" s="433"/>
      <c r="AEG27" s="433"/>
      <c r="AEH27" s="433"/>
      <c r="AEI27" s="433"/>
      <c r="AEJ27" s="433"/>
      <c r="AEK27" s="433"/>
      <c r="AEL27" s="433"/>
      <c r="AEM27" s="433"/>
      <c r="AEN27" s="433"/>
      <c r="AEO27" s="433"/>
      <c r="AEP27" s="433"/>
      <c r="AEQ27" s="433"/>
      <c r="AER27" s="433"/>
      <c r="AES27" s="433"/>
      <c r="AET27" s="433"/>
      <c r="AEU27" s="433"/>
      <c r="AEV27" s="433"/>
      <c r="AEW27" s="433"/>
      <c r="AEX27" s="433"/>
      <c r="AEY27" s="433"/>
      <c r="AEZ27" s="433"/>
      <c r="AFA27" s="433"/>
      <c r="AFB27" s="433"/>
      <c r="AFC27" s="433"/>
      <c r="AFD27" s="433"/>
      <c r="AFE27" s="433"/>
      <c r="AFF27" s="433"/>
      <c r="AFG27" s="433"/>
      <c r="AFH27" s="433"/>
      <c r="AFI27" s="433"/>
      <c r="AFJ27" s="433"/>
      <c r="AFK27" s="433"/>
      <c r="AFL27" s="433"/>
      <c r="AFM27" s="433"/>
      <c r="AFN27" s="433"/>
      <c r="AFO27" s="433"/>
      <c r="AFP27" s="433"/>
      <c r="AFQ27" s="433"/>
      <c r="AFR27" s="433"/>
      <c r="AFS27" s="433"/>
      <c r="AFT27" s="433"/>
      <c r="AFU27" s="433"/>
      <c r="AFV27" s="433"/>
      <c r="AFW27" s="433"/>
      <c r="AFX27" s="433"/>
      <c r="AFY27" s="433"/>
      <c r="AFZ27" s="433"/>
      <c r="AGA27" s="433"/>
      <c r="AGB27" s="433"/>
      <c r="AGC27" s="433"/>
      <c r="AGD27" s="433"/>
      <c r="AGE27" s="433"/>
      <c r="AGF27" s="433"/>
      <c r="AGG27" s="433"/>
      <c r="AGH27" s="433"/>
      <c r="AGI27" s="433"/>
      <c r="AGJ27" s="433"/>
      <c r="AGK27" s="433"/>
      <c r="AGL27" s="433"/>
      <c r="AGM27" s="433"/>
      <c r="AGN27" s="433"/>
      <c r="AGO27" s="433"/>
      <c r="AGP27" s="433"/>
      <c r="AGQ27" s="433"/>
      <c r="AGR27" s="433"/>
      <c r="AGS27" s="433"/>
      <c r="AGT27" s="433"/>
      <c r="AGU27" s="433"/>
      <c r="AGV27" s="433"/>
      <c r="AGW27" s="433"/>
      <c r="AGX27" s="433"/>
      <c r="AGY27" s="433"/>
      <c r="AGZ27" s="433"/>
      <c r="AHA27" s="433"/>
      <c r="AHB27" s="433"/>
      <c r="AHC27" s="433"/>
      <c r="AHD27" s="433"/>
      <c r="AHE27" s="433"/>
      <c r="AHF27" s="433"/>
      <c r="AHG27" s="433"/>
      <c r="AHH27" s="433"/>
      <c r="AHI27" s="433"/>
      <c r="AHJ27" s="433"/>
      <c r="AHK27" s="433"/>
      <c r="AHL27" s="433"/>
      <c r="AHM27" s="433"/>
      <c r="AHN27" s="433"/>
      <c r="AHO27" s="433"/>
      <c r="AHP27" s="433"/>
      <c r="AHQ27" s="433"/>
      <c r="AHR27" s="433"/>
      <c r="AHS27" s="433"/>
      <c r="AHT27" s="433"/>
      <c r="AHU27" s="433"/>
      <c r="AHV27" s="433"/>
      <c r="AHW27" s="433"/>
      <c r="AHX27" s="433"/>
      <c r="AHY27" s="433"/>
      <c r="AHZ27" s="433"/>
      <c r="AIA27" s="433"/>
      <c r="AIB27" s="433"/>
      <c r="AIC27" s="433"/>
      <c r="AID27" s="433"/>
      <c r="AIE27" s="433"/>
      <c r="AIF27" s="433"/>
      <c r="AIG27" s="433"/>
      <c r="AIH27" s="433"/>
      <c r="AII27" s="433"/>
      <c r="AIJ27" s="433"/>
      <c r="AIK27" s="433"/>
      <c r="AIL27" s="433"/>
      <c r="AIM27" s="433"/>
      <c r="AIN27" s="433"/>
      <c r="AIO27" s="433"/>
      <c r="AIP27" s="433"/>
      <c r="AIQ27" s="433"/>
      <c r="AIR27" s="433"/>
      <c r="AIS27" s="433"/>
      <c r="AIT27" s="433"/>
      <c r="AIU27" s="433"/>
      <c r="AIV27" s="433"/>
      <c r="AIW27" s="433"/>
      <c r="AIX27" s="433"/>
      <c r="AIY27" s="433"/>
      <c r="AIZ27" s="433"/>
      <c r="AJA27" s="433"/>
      <c r="AJB27" s="433"/>
      <c r="AJC27" s="433"/>
      <c r="AJD27" s="433"/>
      <c r="AJE27" s="433"/>
      <c r="AJF27" s="433"/>
      <c r="AJG27" s="433"/>
      <c r="AJH27" s="433"/>
      <c r="AJI27" s="433"/>
      <c r="AJJ27" s="433"/>
      <c r="AJK27" s="433"/>
      <c r="AJL27" s="433"/>
      <c r="AJM27" s="433"/>
      <c r="AJN27" s="433"/>
      <c r="AJO27" s="433"/>
      <c r="AJP27" s="433"/>
      <c r="AJQ27" s="433"/>
      <c r="AJR27" s="433"/>
      <c r="AJS27" s="433"/>
      <c r="AJT27" s="433"/>
      <c r="AJU27" s="433"/>
      <c r="AJV27" s="433"/>
      <c r="AJW27" s="433"/>
      <c r="AJX27" s="433"/>
      <c r="AJY27" s="433"/>
      <c r="AJZ27" s="433"/>
      <c r="AKA27" s="433"/>
      <c r="AKB27" s="433"/>
      <c r="AKC27" s="433"/>
      <c r="AKD27" s="433"/>
      <c r="AKE27" s="433"/>
      <c r="AKF27" s="433"/>
      <c r="AKG27" s="433"/>
      <c r="AKH27" s="433"/>
      <c r="AKI27" s="433"/>
      <c r="AKJ27" s="433"/>
      <c r="AKK27" s="433"/>
      <c r="AKL27" s="433"/>
      <c r="AKM27" s="433"/>
      <c r="AKN27" s="433"/>
      <c r="AKO27" s="433"/>
      <c r="AKP27" s="433"/>
      <c r="AKQ27" s="433"/>
      <c r="AKR27" s="433"/>
      <c r="AKS27" s="433"/>
      <c r="AKT27" s="433"/>
      <c r="AKU27" s="433"/>
      <c r="AKV27" s="433"/>
      <c r="AKW27" s="433"/>
      <c r="AKX27" s="433"/>
      <c r="AKY27" s="433"/>
      <c r="AKZ27" s="433"/>
      <c r="ALA27" s="433"/>
      <c r="ALB27" s="433"/>
      <c r="ALC27" s="433"/>
      <c r="ALD27" s="433"/>
      <c r="ALE27" s="433"/>
      <c r="ALF27" s="433"/>
      <c r="ALG27" s="433"/>
      <c r="ALH27" s="433"/>
      <c r="ALI27" s="433"/>
      <c r="ALJ27" s="433"/>
      <c r="ALK27" s="433"/>
      <c r="ALL27" s="433"/>
      <c r="ALM27" s="433"/>
      <c r="ALN27" s="433"/>
      <c r="ALO27" s="433"/>
      <c r="ALP27" s="433"/>
      <c r="ALQ27" s="433"/>
      <c r="ALR27" s="433"/>
      <c r="ALS27" s="433"/>
      <c r="ALT27" s="433"/>
      <c r="ALU27" s="433"/>
      <c r="ALV27" s="433"/>
      <c r="ALW27" s="433"/>
      <c r="ALX27" s="433"/>
      <c r="ALY27" s="433"/>
      <c r="ALZ27" s="433"/>
      <c r="AMA27" s="433"/>
      <c r="AMB27" s="433"/>
      <c r="AMC27" s="433"/>
      <c r="AMD27" s="433"/>
      <c r="AME27" s="433"/>
      <c r="AMF27" s="433"/>
      <c r="AMG27" s="433"/>
      <c r="AMH27" s="433"/>
      <c r="AMI27" s="433"/>
      <c r="AMJ27" s="433"/>
      <c r="AMK27" s="433"/>
      <c r="AML27" s="433"/>
      <c r="AMM27" s="433"/>
      <c r="AMN27" s="433"/>
      <c r="AMO27" s="433"/>
      <c r="AMP27" s="433"/>
      <c r="AMQ27" s="433"/>
      <c r="AMR27" s="433"/>
      <c r="AMS27" s="433"/>
      <c r="AMT27" s="433"/>
      <c r="AMU27" s="433"/>
      <c r="AMV27" s="433"/>
      <c r="AMW27" s="433"/>
      <c r="AMX27" s="433"/>
      <c r="AMY27" s="433"/>
      <c r="AMZ27" s="433"/>
      <c r="ANA27" s="433"/>
      <c r="ANB27" s="433"/>
      <c r="ANC27" s="433"/>
      <c r="AND27" s="433"/>
      <c r="ANE27" s="433"/>
      <c r="ANF27" s="433"/>
      <c r="ANG27" s="433"/>
      <c r="ANH27" s="433"/>
      <c r="ANI27" s="433"/>
      <c r="ANJ27" s="433"/>
      <c r="ANK27" s="433"/>
      <c r="ANL27" s="433"/>
      <c r="ANM27" s="433"/>
      <c r="ANN27" s="433"/>
      <c r="ANO27" s="433"/>
      <c r="ANP27" s="433"/>
      <c r="ANQ27" s="433"/>
      <c r="ANR27" s="433"/>
      <c r="ANS27" s="433"/>
      <c r="ANT27" s="433"/>
      <c r="ANU27" s="433"/>
      <c r="ANV27" s="433"/>
      <c r="ANW27" s="433"/>
      <c r="ANX27" s="433"/>
      <c r="ANY27" s="433"/>
      <c r="ANZ27" s="433"/>
      <c r="AOA27" s="433"/>
      <c r="AOB27" s="433"/>
      <c r="AOC27" s="433"/>
      <c r="AOD27" s="433"/>
      <c r="AOE27" s="433"/>
      <c r="AOF27" s="433"/>
      <c r="AOG27" s="433"/>
      <c r="AOH27" s="433"/>
      <c r="AOI27" s="433"/>
      <c r="AOJ27" s="433"/>
      <c r="AOK27" s="433"/>
      <c r="AOL27" s="433"/>
      <c r="AOM27" s="433"/>
      <c r="AON27" s="433"/>
      <c r="AOO27" s="433"/>
      <c r="AOP27" s="433"/>
      <c r="AOQ27" s="433"/>
      <c r="AOR27" s="433"/>
      <c r="AOS27" s="433"/>
      <c r="AOT27" s="433"/>
      <c r="AOU27" s="433"/>
      <c r="AOV27" s="433"/>
      <c r="AOW27" s="433"/>
      <c r="AOX27" s="433"/>
      <c r="AOY27" s="433"/>
      <c r="AOZ27" s="433"/>
      <c r="APA27" s="433"/>
      <c r="APB27" s="433"/>
      <c r="APC27" s="433"/>
      <c r="APD27" s="433"/>
      <c r="APE27" s="433"/>
      <c r="APF27" s="433"/>
      <c r="APG27" s="433"/>
      <c r="APH27" s="433"/>
      <c r="API27" s="433"/>
      <c r="APJ27" s="433"/>
      <c r="APK27" s="433"/>
      <c r="APL27" s="433"/>
      <c r="APM27" s="433"/>
      <c r="APN27" s="433"/>
      <c r="APO27" s="433"/>
      <c r="APP27" s="433"/>
      <c r="APQ27" s="433"/>
      <c r="APR27" s="433"/>
      <c r="APS27" s="433"/>
      <c r="APT27" s="433"/>
      <c r="APU27" s="433"/>
      <c r="APV27" s="433"/>
      <c r="APW27" s="433"/>
      <c r="APX27" s="433"/>
      <c r="APY27" s="433"/>
      <c r="APZ27" s="433"/>
      <c r="AQA27" s="433"/>
      <c r="AQB27" s="433"/>
      <c r="AQC27" s="433"/>
      <c r="AQD27" s="433"/>
      <c r="AQE27" s="433"/>
      <c r="AQF27" s="433"/>
      <c r="AQG27" s="433"/>
      <c r="AQH27" s="433"/>
      <c r="AQI27" s="433"/>
      <c r="AQJ27" s="433"/>
      <c r="AQK27" s="433"/>
      <c r="AQL27" s="433"/>
      <c r="AQM27" s="433"/>
      <c r="AQN27" s="433"/>
      <c r="AQO27" s="433"/>
      <c r="AQP27" s="433"/>
      <c r="AQQ27" s="433"/>
      <c r="AQR27" s="433"/>
      <c r="AQS27" s="433"/>
      <c r="AQT27" s="433"/>
      <c r="AQU27" s="433"/>
      <c r="AQV27" s="433"/>
      <c r="AQW27" s="433"/>
      <c r="AQX27" s="433"/>
      <c r="AQY27" s="433"/>
      <c r="AQZ27" s="433"/>
      <c r="ARA27" s="433"/>
      <c r="ARB27" s="433"/>
      <c r="ARC27" s="433"/>
      <c r="ARD27" s="433"/>
      <c r="ARE27" s="433"/>
      <c r="ARF27" s="433"/>
      <c r="ARG27" s="433"/>
      <c r="ARH27" s="433"/>
      <c r="ARI27" s="433"/>
      <c r="ARJ27" s="433"/>
      <c r="ARK27" s="433"/>
      <c r="ARL27" s="433"/>
      <c r="ARM27" s="433"/>
      <c r="ARN27" s="433"/>
      <c r="ARO27" s="433"/>
      <c r="ARP27" s="433"/>
      <c r="ARQ27" s="433"/>
      <c r="ARR27" s="433"/>
      <c r="ARS27" s="433"/>
      <c r="ART27" s="433"/>
      <c r="ARU27" s="433"/>
      <c r="ARV27" s="433"/>
      <c r="ARW27" s="433"/>
      <c r="ARX27" s="433"/>
      <c r="ARY27" s="433"/>
      <c r="ARZ27" s="433"/>
      <c r="ASA27" s="433"/>
      <c r="ASB27" s="433"/>
      <c r="ASC27" s="433"/>
      <c r="ASD27" s="433"/>
      <c r="ASE27" s="433"/>
      <c r="ASF27" s="433"/>
      <c r="ASG27" s="433"/>
      <c r="ASH27" s="433"/>
      <c r="ASI27" s="433"/>
      <c r="ASJ27" s="433"/>
      <c r="ASK27" s="433"/>
      <c r="ASL27" s="433"/>
      <c r="ASM27" s="433"/>
      <c r="ASN27" s="433"/>
      <c r="ASO27" s="433"/>
      <c r="ASP27" s="433"/>
      <c r="ASQ27" s="433"/>
      <c r="ASR27" s="433"/>
      <c r="ASS27" s="433"/>
      <c r="AST27" s="433"/>
      <c r="ASU27" s="433"/>
      <c r="ASV27" s="433"/>
      <c r="ASW27" s="433"/>
      <c r="ASX27" s="433"/>
      <c r="ASY27" s="433"/>
      <c r="ASZ27" s="433"/>
      <c r="ATA27" s="433"/>
      <c r="ATB27" s="433"/>
      <c r="ATC27" s="433"/>
      <c r="ATD27" s="433"/>
      <c r="ATE27" s="433"/>
      <c r="ATF27" s="433"/>
      <c r="ATG27" s="433"/>
      <c r="ATH27" s="433"/>
      <c r="ATI27" s="433"/>
      <c r="ATJ27" s="433"/>
      <c r="ATK27" s="433"/>
      <c r="ATL27" s="433"/>
      <c r="ATM27" s="433"/>
      <c r="ATN27" s="433"/>
      <c r="ATO27" s="433"/>
      <c r="ATP27" s="433"/>
      <c r="ATQ27" s="433"/>
      <c r="ATR27" s="433"/>
      <c r="ATS27" s="433"/>
      <c r="ATT27" s="433"/>
      <c r="ATU27" s="433"/>
      <c r="ATV27" s="433"/>
      <c r="ATW27" s="433"/>
      <c r="ATX27" s="433"/>
      <c r="ATY27" s="433"/>
      <c r="ATZ27" s="433"/>
      <c r="AUA27" s="433"/>
      <c r="AUB27" s="433"/>
      <c r="AUC27" s="433"/>
      <c r="AUD27" s="433"/>
      <c r="AUE27" s="433"/>
      <c r="AUF27" s="433"/>
      <c r="AUG27" s="433"/>
      <c r="AUH27" s="433"/>
      <c r="AUI27" s="433"/>
      <c r="AUJ27" s="433"/>
      <c r="AUK27" s="433"/>
      <c r="AUL27" s="433"/>
      <c r="AUM27" s="433"/>
      <c r="AUN27" s="433"/>
      <c r="AUO27" s="433"/>
      <c r="AUP27" s="433"/>
      <c r="AUQ27" s="433"/>
      <c r="AUR27" s="433"/>
      <c r="AUS27" s="433"/>
      <c r="AUT27" s="433"/>
      <c r="AUU27" s="433"/>
      <c r="AUV27" s="433"/>
      <c r="AUW27" s="433"/>
      <c r="AUX27" s="433"/>
      <c r="AUY27" s="433"/>
      <c r="AUZ27" s="433"/>
      <c r="AVA27" s="433"/>
      <c r="AVB27" s="433"/>
      <c r="AVC27" s="433"/>
      <c r="AVD27" s="433"/>
      <c r="AVE27" s="433"/>
      <c r="AVF27" s="433"/>
      <c r="AVG27" s="433"/>
      <c r="AVH27" s="433"/>
      <c r="AVI27" s="433"/>
      <c r="AVJ27" s="433"/>
      <c r="AVK27" s="433"/>
      <c r="AVL27" s="433"/>
      <c r="AVM27" s="433"/>
      <c r="AVN27" s="433"/>
      <c r="AVO27" s="433"/>
      <c r="AVP27" s="433"/>
      <c r="AVQ27" s="433"/>
      <c r="AVR27" s="433"/>
      <c r="AVS27" s="433"/>
      <c r="AVT27" s="433"/>
      <c r="AVU27" s="433"/>
      <c r="AVV27" s="433"/>
      <c r="AVW27" s="433"/>
      <c r="AVX27" s="433"/>
      <c r="AVY27" s="433"/>
      <c r="AVZ27" s="433"/>
      <c r="AWA27" s="433"/>
      <c r="AWB27" s="433"/>
      <c r="AWC27" s="433"/>
      <c r="AWD27" s="433"/>
      <c r="AWE27" s="433"/>
      <c r="AWF27" s="433"/>
      <c r="AWG27" s="433"/>
      <c r="AWH27" s="433"/>
      <c r="AWI27" s="433"/>
      <c r="AWJ27" s="433"/>
      <c r="AWK27" s="433"/>
      <c r="AWL27" s="433"/>
      <c r="AWM27" s="433"/>
      <c r="AWN27" s="433"/>
      <c r="AWO27" s="433"/>
      <c r="AWP27" s="433"/>
      <c r="AWQ27" s="433"/>
      <c r="AWR27" s="433"/>
      <c r="AWS27" s="433"/>
      <c r="AWT27" s="433"/>
      <c r="AWU27" s="433"/>
      <c r="AWV27" s="433"/>
      <c r="AWW27" s="433"/>
      <c r="AWX27" s="433"/>
      <c r="AWY27" s="433"/>
      <c r="AWZ27" s="433"/>
      <c r="AXA27" s="433"/>
      <c r="AXB27" s="433"/>
      <c r="AXC27" s="433"/>
      <c r="AXD27" s="433"/>
      <c r="AXE27" s="433"/>
      <c r="AXF27" s="433"/>
      <c r="AXG27" s="433"/>
      <c r="AXH27" s="433"/>
      <c r="AXI27" s="433"/>
      <c r="AXJ27" s="433"/>
      <c r="AXK27" s="433"/>
      <c r="AXL27" s="433"/>
      <c r="AXM27" s="433"/>
      <c r="AXN27" s="433"/>
      <c r="AXO27" s="433"/>
      <c r="AXP27" s="433"/>
      <c r="AXQ27" s="433"/>
      <c r="AXR27" s="433"/>
      <c r="AXS27" s="433"/>
      <c r="AXT27" s="433"/>
      <c r="AXU27" s="433"/>
      <c r="AXV27" s="433"/>
      <c r="AXW27" s="433"/>
      <c r="AXX27" s="433"/>
      <c r="AXY27" s="433"/>
      <c r="AXZ27" s="433"/>
      <c r="AYA27" s="433"/>
      <c r="AYB27" s="433"/>
      <c r="AYC27" s="433"/>
      <c r="AYD27" s="433"/>
      <c r="AYE27" s="433"/>
      <c r="AYF27" s="433"/>
      <c r="AYG27" s="433"/>
      <c r="AYH27" s="433"/>
      <c r="AYI27" s="433"/>
      <c r="AYJ27" s="433"/>
      <c r="AYK27" s="433"/>
      <c r="AYL27" s="433"/>
      <c r="AYM27" s="433"/>
      <c r="AYN27" s="433"/>
      <c r="AYO27" s="433"/>
      <c r="AYP27" s="433"/>
      <c r="AYQ27" s="433"/>
      <c r="AYR27" s="433"/>
      <c r="AYS27" s="433"/>
      <c r="AYT27" s="433"/>
      <c r="AYU27" s="433"/>
      <c r="AYV27" s="433"/>
      <c r="AYW27" s="433"/>
      <c r="AYX27" s="433"/>
      <c r="AYY27" s="433"/>
      <c r="AYZ27" s="433"/>
      <c r="AZA27" s="433"/>
      <c r="AZB27" s="433"/>
      <c r="AZC27" s="433"/>
      <c r="AZD27" s="433"/>
      <c r="AZE27" s="433"/>
      <c r="AZF27" s="433"/>
      <c r="AZG27" s="433"/>
      <c r="AZH27" s="433"/>
      <c r="AZI27" s="433"/>
      <c r="AZJ27" s="433"/>
      <c r="AZK27" s="433"/>
      <c r="AZL27" s="433"/>
      <c r="AZM27" s="433"/>
      <c r="AZN27" s="433"/>
      <c r="AZO27" s="433"/>
      <c r="AZP27" s="433"/>
      <c r="AZQ27" s="433"/>
      <c r="AZR27" s="433"/>
      <c r="AZS27" s="433"/>
      <c r="AZT27" s="433"/>
      <c r="AZU27" s="433"/>
      <c r="AZV27" s="433"/>
      <c r="AZW27" s="433"/>
      <c r="AZX27" s="433"/>
      <c r="AZY27" s="433"/>
      <c r="AZZ27" s="433"/>
      <c r="BAA27" s="433"/>
      <c r="BAB27" s="433"/>
      <c r="BAC27" s="433"/>
      <c r="BAD27" s="433"/>
      <c r="BAE27" s="433"/>
      <c r="BAF27" s="433"/>
      <c r="BAG27" s="433"/>
      <c r="BAH27" s="433"/>
      <c r="BAI27" s="433"/>
      <c r="BAJ27" s="433"/>
      <c r="BAK27" s="433"/>
      <c r="BAL27" s="433"/>
      <c r="BAM27" s="433"/>
      <c r="BAN27" s="433"/>
      <c r="BAO27" s="433"/>
      <c r="BAP27" s="433"/>
      <c r="BAQ27" s="433"/>
      <c r="BAR27" s="433"/>
      <c r="BAS27" s="433"/>
      <c r="BAT27" s="433"/>
      <c r="BAU27" s="433"/>
      <c r="BAV27" s="433"/>
      <c r="BAW27" s="433"/>
      <c r="BAX27" s="433"/>
      <c r="BAY27" s="433"/>
      <c r="BAZ27" s="433"/>
      <c r="BBA27" s="433"/>
      <c r="BBB27" s="433"/>
      <c r="BBC27" s="433"/>
      <c r="BBD27" s="433"/>
      <c r="BBE27" s="433"/>
      <c r="BBF27" s="433"/>
      <c r="BBG27" s="433"/>
      <c r="BBH27" s="433"/>
      <c r="BBI27" s="433"/>
      <c r="BBJ27" s="433"/>
      <c r="BBK27" s="433"/>
      <c r="BBL27" s="433"/>
      <c r="BBM27" s="433"/>
      <c r="BBN27" s="433"/>
      <c r="BBO27" s="433"/>
      <c r="BBP27" s="433"/>
      <c r="BBQ27" s="433"/>
      <c r="BBR27" s="433"/>
      <c r="BBS27" s="433"/>
      <c r="BBT27" s="433"/>
      <c r="BBU27" s="433"/>
      <c r="BBV27" s="433"/>
      <c r="BBW27" s="433"/>
      <c r="BBX27" s="433"/>
      <c r="BBY27" s="433"/>
      <c r="BBZ27" s="433"/>
      <c r="BCA27" s="433"/>
      <c r="BCB27" s="433"/>
      <c r="BCC27" s="433"/>
      <c r="BCD27" s="433"/>
      <c r="BCE27" s="433"/>
      <c r="BCF27" s="433"/>
      <c r="BCG27" s="433"/>
      <c r="BCH27" s="433"/>
      <c r="BCI27" s="433"/>
      <c r="BCJ27" s="433"/>
      <c r="BCK27" s="433"/>
      <c r="BCL27" s="433"/>
      <c r="BCM27" s="433"/>
      <c r="BCN27" s="433"/>
      <c r="BCO27" s="433"/>
      <c r="BCP27" s="433"/>
      <c r="BCQ27" s="433"/>
      <c r="BCR27" s="433"/>
      <c r="BCS27" s="433"/>
      <c r="BCT27" s="433"/>
      <c r="BCU27" s="433"/>
      <c r="BCV27" s="433"/>
      <c r="BCW27" s="433"/>
      <c r="BCX27" s="433"/>
      <c r="BCY27" s="433"/>
      <c r="BCZ27" s="433"/>
      <c r="BDA27" s="433"/>
      <c r="BDB27" s="433"/>
      <c r="BDC27" s="433"/>
      <c r="BDD27" s="433"/>
      <c r="BDE27" s="433"/>
      <c r="BDF27" s="433"/>
      <c r="BDG27" s="433"/>
      <c r="BDH27" s="433"/>
      <c r="BDI27" s="433"/>
      <c r="BDJ27" s="433"/>
      <c r="BDK27" s="433"/>
      <c r="BDL27" s="433"/>
      <c r="BDM27" s="433"/>
      <c r="BDN27" s="433"/>
      <c r="BDO27" s="433"/>
      <c r="BDP27" s="433"/>
      <c r="BDQ27" s="433"/>
      <c r="BDR27" s="433"/>
      <c r="BDS27" s="433"/>
      <c r="BDT27" s="433"/>
      <c r="BDU27" s="433"/>
      <c r="BDV27" s="433"/>
      <c r="BDW27" s="433"/>
      <c r="BDX27" s="433"/>
      <c r="BDY27" s="433"/>
      <c r="BDZ27" s="433"/>
      <c r="BEA27" s="433"/>
      <c r="BEB27" s="433"/>
      <c r="BEC27" s="433"/>
      <c r="BED27" s="433"/>
      <c r="BEE27" s="433"/>
      <c r="BEF27" s="433"/>
      <c r="BEG27" s="433"/>
      <c r="BEH27" s="433"/>
      <c r="BEI27" s="433"/>
      <c r="BEJ27" s="433"/>
      <c r="BEK27" s="433"/>
      <c r="BEL27" s="433"/>
      <c r="BEM27" s="433"/>
      <c r="BEN27" s="433"/>
      <c r="BEO27" s="433"/>
      <c r="BEP27" s="433"/>
      <c r="BEQ27" s="433"/>
      <c r="BER27" s="433"/>
      <c r="BES27" s="433"/>
      <c r="BET27" s="433"/>
      <c r="BEU27" s="433"/>
      <c r="BEV27" s="433"/>
      <c r="BEW27" s="433"/>
      <c r="BEX27" s="433"/>
      <c r="BEY27" s="433"/>
      <c r="BEZ27" s="433"/>
      <c r="BFA27" s="433"/>
      <c r="BFB27" s="433"/>
      <c r="BFC27" s="433"/>
      <c r="BFD27" s="433"/>
      <c r="BFE27" s="433"/>
      <c r="BFF27" s="433"/>
      <c r="BFG27" s="433"/>
      <c r="BFH27" s="433"/>
      <c r="BFI27" s="433"/>
      <c r="BFJ27" s="433"/>
      <c r="BFK27" s="433"/>
      <c r="BFL27" s="433"/>
      <c r="BFM27" s="433"/>
      <c r="BFN27" s="433"/>
      <c r="BFO27" s="433"/>
      <c r="BFP27" s="433"/>
      <c r="BFQ27" s="433"/>
      <c r="BFR27" s="433"/>
      <c r="BFS27" s="433"/>
      <c r="BFT27" s="433"/>
      <c r="BFU27" s="433"/>
      <c r="BFV27" s="433"/>
      <c r="BFW27" s="433"/>
      <c r="BFX27" s="433"/>
      <c r="BFY27" s="433"/>
      <c r="BFZ27" s="433"/>
      <c r="BGA27" s="433"/>
      <c r="BGB27" s="433"/>
      <c r="BGC27" s="433"/>
      <c r="BGD27" s="433"/>
      <c r="BGE27" s="433"/>
      <c r="BGF27" s="433"/>
      <c r="BGG27" s="433"/>
      <c r="BGH27" s="433"/>
      <c r="BGI27" s="433"/>
      <c r="BGJ27" s="433"/>
      <c r="BGK27" s="433"/>
      <c r="BGL27" s="433"/>
      <c r="BGM27" s="433"/>
      <c r="BGN27" s="433"/>
      <c r="BGO27" s="433"/>
      <c r="BGP27" s="433"/>
      <c r="BGQ27" s="433"/>
      <c r="BGR27" s="433"/>
      <c r="BGS27" s="433"/>
      <c r="BGT27" s="433"/>
      <c r="BGU27" s="433"/>
      <c r="BGV27" s="433"/>
      <c r="BGW27" s="433"/>
      <c r="BGX27" s="433"/>
      <c r="BGY27" s="433"/>
      <c r="BGZ27" s="433"/>
      <c r="BHA27" s="433"/>
      <c r="BHB27" s="433"/>
      <c r="BHC27" s="433"/>
      <c r="BHD27" s="433"/>
      <c r="BHE27" s="433"/>
      <c r="BHF27" s="433"/>
      <c r="BHG27" s="433"/>
      <c r="BHH27" s="433"/>
      <c r="BHI27" s="433"/>
      <c r="BHJ27" s="433"/>
      <c r="BHK27" s="433"/>
      <c r="BHL27" s="433"/>
      <c r="BHM27" s="433"/>
      <c r="BHN27" s="433"/>
      <c r="BHO27" s="433"/>
      <c r="BHP27" s="433"/>
      <c r="BHQ27" s="433"/>
      <c r="BHR27" s="433"/>
      <c r="BHS27" s="433"/>
      <c r="BHT27" s="433"/>
      <c r="BHU27" s="433"/>
      <c r="BHV27" s="433"/>
      <c r="BHW27" s="433"/>
      <c r="BHX27" s="433"/>
      <c r="BHY27" s="433"/>
      <c r="BHZ27" s="433"/>
      <c r="BIA27" s="433"/>
      <c r="BIB27" s="433"/>
      <c r="BIC27" s="433"/>
      <c r="BID27" s="433"/>
      <c r="BIE27" s="433"/>
      <c r="BIF27" s="433"/>
      <c r="BIG27" s="433"/>
      <c r="BIH27" s="433"/>
      <c r="BII27" s="433"/>
      <c r="BIJ27" s="433"/>
      <c r="BIK27" s="433"/>
      <c r="BIL27" s="433"/>
      <c r="BIM27" s="433"/>
      <c r="BIN27" s="433"/>
      <c r="BIO27" s="433"/>
      <c r="BIP27" s="433"/>
      <c r="BIQ27" s="433"/>
      <c r="BIR27" s="433"/>
      <c r="BIS27" s="433"/>
      <c r="BIT27" s="433"/>
      <c r="BIU27" s="433"/>
      <c r="BIV27" s="433"/>
      <c r="BIW27" s="433"/>
      <c r="BIX27" s="433"/>
      <c r="BIY27" s="433"/>
      <c r="BIZ27" s="433"/>
      <c r="BJA27" s="433"/>
      <c r="BJB27" s="433"/>
      <c r="BJC27" s="433"/>
      <c r="BJD27" s="433"/>
      <c r="BJE27" s="433"/>
      <c r="BJF27" s="433"/>
      <c r="BJG27" s="433"/>
      <c r="BJH27" s="433"/>
      <c r="BJI27" s="433"/>
      <c r="BJJ27" s="433"/>
      <c r="BJK27" s="433"/>
      <c r="BJL27" s="433"/>
      <c r="BJM27" s="433"/>
      <c r="BJN27" s="433"/>
      <c r="BJO27" s="433"/>
      <c r="BJP27" s="433"/>
      <c r="BJQ27" s="433"/>
      <c r="BJR27" s="433"/>
      <c r="BJS27" s="433"/>
      <c r="BJT27" s="433"/>
      <c r="BJU27" s="433"/>
      <c r="BJV27" s="433"/>
      <c r="BJW27" s="433"/>
      <c r="BJX27" s="433"/>
      <c r="BJY27" s="433"/>
      <c r="BJZ27" s="433"/>
      <c r="BKA27" s="433"/>
      <c r="BKB27" s="433"/>
      <c r="BKC27" s="433"/>
      <c r="BKD27" s="433"/>
      <c r="BKE27" s="433"/>
      <c r="BKF27" s="433"/>
      <c r="BKG27" s="433"/>
      <c r="BKH27" s="433"/>
      <c r="BKI27" s="433"/>
      <c r="BKJ27" s="433"/>
      <c r="BKK27" s="433"/>
      <c r="BKL27" s="433"/>
      <c r="BKM27" s="433"/>
      <c r="BKN27" s="433"/>
      <c r="BKO27" s="433"/>
      <c r="BKP27" s="433"/>
      <c r="BKQ27" s="433"/>
      <c r="BKR27" s="433"/>
      <c r="BKS27" s="433"/>
      <c r="BKT27" s="433"/>
      <c r="BKU27" s="433"/>
      <c r="BKV27" s="433"/>
      <c r="BKW27" s="433"/>
      <c r="BKX27" s="433"/>
      <c r="BKY27" s="433"/>
      <c r="BKZ27" s="433"/>
      <c r="BLA27" s="433"/>
      <c r="BLB27" s="433"/>
      <c r="BLC27" s="433"/>
      <c r="BLD27" s="433"/>
      <c r="BLE27" s="433"/>
      <c r="BLF27" s="433"/>
      <c r="BLG27" s="433"/>
      <c r="BLH27" s="433"/>
      <c r="BLI27" s="433"/>
      <c r="BLJ27" s="433"/>
      <c r="BLK27" s="433"/>
      <c r="BLL27" s="433"/>
      <c r="BLM27" s="433"/>
      <c r="BLN27" s="433"/>
      <c r="BLO27" s="433"/>
      <c r="BLP27" s="433"/>
      <c r="BLQ27" s="433"/>
      <c r="BLR27" s="433"/>
      <c r="BLS27" s="433"/>
      <c r="BLT27" s="433"/>
      <c r="BLU27" s="433"/>
      <c r="BLV27" s="433"/>
      <c r="BLW27" s="433"/>
      <c r="BLX27" s="433"/>
      <c r="BLY27" s="433"/>
      <c r="BLZ27" s="433"/>
      <c r="BMA27" s="433"/>
      <c r="BMB27" s="433"/>
      <c r="BMC27" s="433"/>
      <c r="BMD27" s="433"/>
      <c r="BME27" s="433"/>
      <c r="BMF27" s="433"/>
      <c r="BMG27" s="433"/>
      <c r="BMH27" s="433"/>
      <c r="BMI27" s="433"/>
      <c r="BMJ27" s="433"/>
      <c r="BMK27" s="433"/>
      <c r="BML27" s="433"/>
      <c r="BMM27" s="433"/>
      <c r="BMN27" s="433"/>
      <c r="BMO27" s="433"/>
      <c r="BMP27" s="433"/>
      <c r="BMQ27" s="433"/>
      <c r="BMR27" s="433"/>
      <c r="BMS27" s="433"/>
      <c r="BMT27" s="433"/>
      <c r="BMU27" s="433"/>
      <c r="BMV27" s="433"/>
      <c r="BMW27" s="433"/>
      <c r="BMX27" s="433"/>
      <c r="BMY27" s="433"/>
      <c r="BMZ27" s="433"/>
      <c r="BNA27" s="433"/>
      <c r="BNB27" s="433"/>
      <c r="BNC27" s="433"/>
      <c r="BND27" s="433"/>
      <c r="BNE27" s="433"/>
      <c r="BNF27" s="433"/>
      <c r="BNG27" s="433"/>
      <c r="BNH27" s="433"/>
      <c r="BNI27" s="433"/>
      <c r="BNJ27" s="433"/>
      <c r="BNK27" s="433"/>
      <c r="BNL27" s="433"/>
      <c r="BNM27" s="433"/>
      <c r="BNN27" s="433"/>
      <c r="BNO27" s="433"/>
      <c r="BNP27" s="433"/>
      <c r="BNQ27" s="433"/>
      <c r="BNR27" s="433"/>
      <c r="BNS27" s="433"/>
      <c r="BNT27" s="433"/>
      <c r="BNU27" s="433"/>
      <c r="BNV27" s="433"/>
      <c r="BNW27" s="433"/>
      <c r="BNX27" s="433"/>
      <c r="BNY27" s="433"/>
      <c r="BNZ27" s="433"/>
      <c r="BOA27" s="433"/>
      <c r="BOB27" s="433"/>
      <c r="BOC27" s="433"/>
      <c r="BOD27" s="433"/>
      <c r="BOE27" s="433"/>
      <c r="BOF27" s="433"/>
      <c r="BOG27" s="433"/>
      <c r="BOH27" s="433"/>
      <c r="BOI27" s="433"/>
      <c r="BOJ27" s="433"/>
      <c r="BOK27" s="433"/>
      <c r="BOL27" s="433"/>
      <c r="BOM27" s="433"/>
      <c r="BON27" s="433"/>
      <c r="BOO27" s="433"/>
      <c r="BOP27" s="433"/>
      <c r="BOQ27" s="433"/>
      <c r="BOR27" s="433"/>
      <c r="BOS27" s="433"/>
      <c r="BOT27" s="433"/>
      <c r="BOU27" s="433"/>
      <c r="BOV27" s="433"/>
      <c r="BOW27" s="433"/>
      <c r="BOX27" s="433"/>
      <c r="BOY27" s="433"/>
      <c r="BOZ27" s="433"/>
      <c r="BPA27" s="433"/>
      <c r="BPB27" s="433"/>
      <c r="BPC27" s="433"/>
      <c r="BPD27" s="433"/>
      <c r="BPE27" s="433"/>
      <c r="BPF27" s="433"/>
      <c r="BPG27" s="433"/>
      <c r="BPH27" s="433"/>
      <c r="BPI27" s="433"/>
      <c r="BPJ27" s="433"/>
      <c r="BPK27" s="433"/>
      <c r="BPL27" s="433"/>
      <c r="BPM27" s="433"/>
      <c r="BPN27" s="433"/>
      <c r="BPO27" s="433"/>
      <c r="BPP27" s="433"/>
      <c r="BPQ27" s="433"/>
      <c r="BPR27" s="433"/>
      <c r="BPS27" s="433"/>
      <c r="BPT27" s="433"/>
      <c r="BPU27" s="433"/>
      <c r="BPV27" s="433"/>
      <c r="BPW27" s="433"/>
      <c r="BPX27" s="433"/>
      <c r="BPY27" s="433"/>
      <c r="BPZ27" s="433"/>
      <c r="BQA27" s="433"/>
      <c r="BQB27" s="433"/>
      <c r="BQC27" s="433"/>
      <c r="BQD27" s="433"/>
      <c r="BQE27" s="433"/>
      <c r="BQF27" s="433"/>
      <c r="BQG27" s="433"/>
      <c r="BQH27" s="433"/>
      <c r="BQI27" s="433"/>
      <c r="BQJ27" s="433"/>
      <c r="BQK27" s="433"/>
      <c r="BQL27" s="433"/>
      <c r="BQM27" s="433"/>
      <c r="BQN27" s="433"/>
      <c r="BQO27" s="433"/>
      <c r="BQP27" s="433"/>
      <c r="BQQ27" s="433"/>
      <c r="BQR27" s="433"/>
      <c r="BQS27" s="433"/>
      <c r="BQT27" s="433"/>
      <c r="BQU27" s="433"/>
      <c r="BQV27" s="433"/>
      <c r="BQW27" s="433"/>
      <c r="BQX27" s="433"/>
      <c r="BQY27" s="433"/>
      <c r="BQZ27" s="433"/>
      <c r="BRA27" s="433"/>
      <c r="BRB27" s="433"/>
      <c r="BRC27" s="433"/>
      <c r="BRD27" s="433"/>
      <c r="BRE27" s="433"/>
      <c r="BRF27" s="433"/>
      <c r="BRG27" s="433"/>
      <c r="BRH27" s="433"/>
      <c r="BRI27" s="433"/>
      <c r="BRJ27" s="433"/>
      <c r="BRK27" s="433"/>
      <c r="BRL27" s="433"/>
      <c r="BRM27" s="433"/>
      <c r="BRN27" s="433"/>
      <c r="BRO27" s="433"/>
      <c r="BRP27" s="433"/>
      <c r="BRQ27" s="433"/>
      <c r="BRR27" s="433"/>
      <c r="BRS27" s="433"/>
      <c r="BRT27" s="433"/>
      <c r="BRU27" s="433"/>
      <c r="BRV27" s="433"/>
      <c r="BRW27" s="433"/>
      <c r="BRX27" s="433"/>
      <c r="BRY27" s="433"/>
      <c r="BRZ27" s="433"/>
      <c r="BSA27" s="433"/>
      <c r="BSB27" s="433"/>
      <c r="BSC27" s="433"/>
      <c r="BSD27" s="433"/>
      <c r="BSE27" s="433"/>
      <c r="BSF27" s="433"/>
      <c r="BSG27" s="433"/>
      <c r="BSH27" s="433"/>
      <c r="BSI27" s="433"/>
      <c r="BSJ27" s="433"/>
      <c r="BSK27" s="433"/>
      <c r="BSL27" s="433"/>
      <c r="BSM27" s="433"/>
      <c r="BSN27" s="433"/>
      <c r="BSO27" s="433"/>
      <c r="BSP27" s="433"/>
      <c r="BSQ27" s="433"/>
      <c r="BSR27" s="433"/>
      <c r="BSS27" s="433"/>
      <c r="BST27" s="433"/>
      <c r="BSU27" s="433"/>
      <c r="BSV27" s="433"/>
      <c r="BSW27" s="433"/>
      <c r="BSX27" s="433"/>
      <c r="BSY27" s="433"/>
      <c r="BSZ27" s="433"/>
      <c r="BTA27" s="433"/>
      <c r="BTB27" s="433"/>
      <c r="BTC27" s="433"/>
      <c r="BTD27" s="433"/>
      <c r="BTE27" s="433"/>
      <c r="BTF27" s="433"/>
      <c r="BTG27" s="433"/>
      <c r="BTH27" s="433"/>
      <c r="BTI27" s="433"/>
      <c r="BTJ27" s="433"/>
      <c r="BTK27" s="433"/>
      <c r="BTL27" s="433"/>
      <c r="BTM27" s="433"/>
      <c r="BTN27" s="433"/>
      <c r="BTO27" s="433"/>
      <c r="BTP27" s="433"/>
      <c r="BTQ27" s="433"/>
      <c r="BTR27" s="433"/>
      <c r="BTS27" s="433"/>
      <c r="BTT27" s="433"/>
      <c r="BTU27" s="433"/>
      <c r="BTV27" s="433"/>
      <c r="BTW27" s="433"/>
      <c r="BTX27" s="433"/>
      <c r="BTY27" s="433"/>
      <c r="BTZ27" s="433"/>
      <c r="BUA27" s="433"/>
      <c r="BUB27" s="433"/>
      <c r="BUC27" s="433"/>
      <c r="BUD27" s="433"/>
      <c r="BUE27" s="433"/>
      <c r="BUF27" s="433"/>
      <c r="BUG27" s="433"/>
      <c r="BUH27" s="433"/>
      <c r="BUI27" s="433"/>
      <c r="BUJ27" s="433"/>
      <c r="BUK27" s="433"/>
      <c r="BUL27" s="433"/>
      <c r="BUM27" s="433"/>
      <c r="BUN27" s="433"/>
      <c r="BUO27" s="433"/>
      <c r="BUP27" s="433"/>
      <c r="BUQ27" s="433"/>
      <c r="BUR27" s="433"/>
      <c r="BUS27" s="433"/>
      <c r="BUT27" s="433"/>
      <c r="BUU27" s="433"/>
      <c r="BUV27" s="433"/>
      <c r="BUW27" s="433"/>
      <c r="BUX27" s="433"/>
      <c r="BUY27" s="433"/>
      <c r="BUZ27" s="433"/>
      <c r="BVA27" s="433"/>
      <c r="BVB27" s="433"/>
      <c r="BVC27" s="433"/>
      <c r="BVD27" s="433"/>
      <c r="BVE27" s="433"/>
      <c r="BVF27" s="433"/>
      <c r="BVG27" s="433"/>
      <c r="BVH27" s="433"/>
      <c r="BVI27" s="433"/>
      <c r="BVJ27" s="433"/>
      <c r="BVK27" s="433"/>
      <c r="BVL27" s="433"/>
      <c r="BVM27" s="433"/>
      <c r="BVN27" s="433"/>
      <c r="BVO27" s="433"/>
      <c r="BVP27" s="433"/>
      <c r="BVQ27" s="433"/>
      <c r="BVR27" s="433"/>
      <c r="BVS27" s="433"/>
      <c r="BVT27" s="433"/>
      <c r="BVU27" s="433"/>
      <c r="BVV27" s="433"/>
      <c r="BVW27" s="433"/>
      <c r="BVX27" s="433"/>
      <c r="BVY27" s="433"/>
      <c r="BVZ27" s="433"/>
      <c r="BWA27" s="433"/>
      <c r="BWB27" s="433"/>
      <c r="BWC27" s="433"/>
      <c r="BWD27" s="433"/>
      <c r="BWE27" s="433"/>
      <c r="BWF27" s="433"/>
      <c r="BWG27" s="433"/>
      <c r="BWH27" s="433"/>
      <c r="BWI27" s="433"/>
      <c r="BWJ27" s="433"/>
      <c r="BWK27" s="433"/>
      <c r="BWL27" s="433"/>
      <c r="BWM27" s="433"/>
      <c r="BWN27" s="433"/>
      <c r="BWO27" s="433"/>
      <c r="BWP27" s="433"/>
      <c r="BWQ27" s="433"/>
      <c r="BWR27" s="433"/>
      <c r="BWS27" s="433"/>
      <c r="BWT27" s="433"/>
      <c r="BWU27" s="433"/>
      <c r="BWV27" s="433"/>
      <c r="BWW27" s="433"/>
      <c r="BWX27" s="433"/>
      <c r="BWY27" s="433"/>
      <c r="BWZ27" s="433"/>
      <c r="BXA27" s="433"/>
      <c r="BXB27" s="433"/>
      <c r="BXC27" s="433"/>
      <c r="BXD27" s="433"/>
      <c r="BXE27" s="433"/>
      <c r="BXF27" s="433"/>
      <c r="BXG27" s="433"/>
      <c r="BXH27" s="433"/>
      <c r="BXI27" s="433"/>
      <c r="BXJ27" s="433"/>
      <c r="BXK27" s="433"/>
      <c r="BXL27" s="433"/>
      <c r="BXM27" s="433"/>
      <c r="BXN27" s="433"/>
      <c r="BXO27" s="433"/>
      <c r="BXP27" s="433"/>
      <c r="BXQ27" s="433"/>
      <c r="BXR27" s="433"/>
      <c r="BXS27" s="433"/>
      <c r="BXT27" s="433"/>
      <c r="BXU27" s="433"/>
      <c r="BXV27" s="433"/>
      <c r="BXW27" s="433"/>
      <c r="BXX27" s="433"/>
      <c r="BXY27" s="433"/>
      <c r="BXZ27" s="433"/>
      <c r="BYA27" s="433"/>
      <c r="BYB27" s="433"/>
      <c r="BYC27" s="433"/>
      <c r="BYD27" s="433"/>
      <c r="BYE27" s="433"/>
      <c r="BYF27" s="433"/>
      <c r="BYG27" s="433"/>
      <c r="BYH27" s="433"/>
      <c r="BYI27" s="433"/>
      <c r="BYJ27" s="433"/>
      <c r="BYK27" s="433"/>
      <c r="BYL27" s="433"/>
      <c r="BYM27" s="433"/>
      <c r="BYN27" s="433"/>
      <c r="BYO27" s="433"/>
      <c r="BYP27" s="433"/>
      <c r="BYQ27" s="433"/>
      <c r="BYR27" s="433"/>
      <c r="BYS27" s="433"/>
      <c r="BYT27" s="433"/>
      <c r="BYU27" s="433"/>
      <c r="BYV27" s="433"/>
      <c r="BYW27" s="433"/>
      <c r="BYX27" s="433"/>
      <c r="BYY27" s="433"/>
      <c r="BYZ27" s="433"/>
      <c r="BZA27" s="433"/>
      <c r="BZB27" s="433"/>
      <c r="BZC27" s="433"/>
      <c r="BZD27" s="433"/>
      <c r="BZE27" s="433"/>
      <c r="BZF27" s="433"/>
      <c r="BZG27" s="433"/>
      <c r="BZH27" s="433"/>
      <c r="BZI27" s="433"/>
      <c r="BZJ27" s="433"/>
      <c r="BZK27" s="433"/>
      <c r="BZL27" s="433"/>
      <c r="BZM27" s="433"/>
      <c r="BZN27" s="433"/>
      <c r="BZO27" s="433"/>
      <c r="BZP27" s="433"/>
      <c r="BZQ27" s="433"/>
      <c r="BZR27" s="433"/>
      <c r="BZS27" s="433"/>
      <c r="BZT27" s="433"/>
      <c r="BZU27" s="433"/>
      <c r="BZV27" s="433"/>
      <c r="BZW27" s="433"/>
      <c r="BZX27" s="433"/>
      <c r="BZY27" s="433"/>
      <c r="BZZ27" s="433"/>
      <c r="CAA27" s="433"/>
      <c r="CAB27" s="433"/>
      <c r="CAC27" s="433"/>
      <c r="CAD27" s="433"/>
      <c r="CAE27" s="433"/>
      <c r="CAF27" s="433"/>
      <c r="CAG27" s="433"/>
      <c r="CAH27" s="433"/>
      <c r="CAI27" s="433"/>
      <c r="CAJ27" s="433"/>
      <c r="CAK27" s="433"/>
      <c r="CAL27" s="433"/>
      <c r="CAM27" s="433"/>
      <c r="CAN27" s="433"/>
      <c r="CAO27" s="433"/>
      <c r="CAP27" s="433"/>
      <c r="CAQ27" s="433"/>
      <c r="CAR27" s="433"/>
      <c r="CAS27" s="433"/>
      <c r="CAT27" s="433"/>
      <c r="CAU27" s="433"/>
      <c r="CAV27" s="433"/>
      <c r="CAW27" s="433"/>
      <c r="CAX27" s="433"/>
      <c r="CAY27" s="433"/>
      <c r="CAZ27" s="433"/>
      <c r="CBA27" s="433"/>
      <c r="CBB27" s="433"/>
      <c r="CBC27" s="433"/>
      <c r="CBD27" s="433"/>
      <c r="CBE27" s="433"/>
      <c r="CBF27" s="433"/>
      <c r="CBG27" s="433"/>
      <c r="CBH27" s="433"/>
      <c r="CBI27" s="433"/>
      <c r="CBJ27" s="433"/>
      <c r="CBK27" s="433"/>
      <c r="CBL27" s="433"/>
      <c r="CBM27" s="433"/>
      <c r="CBN27" s="433"/>
      <c r="CBO27" s="433"/>
      <c r="CBP27" s="433"/>
      <c r="CBQ27" s="433"/>
      <c r="CBR27" s="433"/>
      <c r="CBS27" s="433"/>
      <c r="CBT27" s="433"/>
      <c r="CBU27" s="433"/>
      <c r="CBV27" s="433"/>
      <c r="CBW27" s="433"/>
      <c r="CBX27" s="433"/>
      <c r="CBY27" s="433"/>
      <c r="CBZ27" s="433"/>
      <c r="CCA27" s="433"/>
      <c r="CCB27" s="433"/>
      <c r="CCC27" s="433"/>
      <c r="CCD27" s="433"/>
      <c r="CCE27" s="433"/>
      <c r="CCF27" s="433"/>
      <c r="CCG27" s="433"/>
      <c r="CCH27" s="433"/>
      <c r="CCI27" s="433"/>
      <c r="CCJ27" s="433"/>
      <c r="CCK27" s="433"/>
      <c r="CCL27" s="433"/>
      <c r="CCM27" s="433"/>
      <c r="CCN27" s="433"/>
      <c r="CCO27" s="433"/>
      <c r="CCP27" s="433"/>
      <c r="CCQ27" s="433"/>
      <c r="CCR27" s="433"/>
      <c r="CCS27" s="433"/>
      <c r="CCT27" s="433"/>
      <c r="CCU27" s="433"/>
      <c r="CCV27" s="433"/>
      <c r="CCW27" s="433"/>
      <c r="CCX27" s="433"/>
      <c r="CCY27" s="433"/>
      <c r="CCZ27" s="433"/>
      <c r="CDA27" s="433"/>
      <c r="CDB27" s="433"/>
      <c r="CDC27" s="433"/>
      <c r="CDD27" s="433"/>
      <c r="CDE27" s="433"/>
      <c r="CDF27" s="433"/>
      <c r="CDG27" s="433"/>
      <c r="CDH27" s="433"/>
      <c r="CDI27" s="433"/>
      <c r="CDJ27" s="433"/>
      <c r="CDK27" s="433"/>
      <c r="CDL27" s="433"/>
      <c r="CDM27" s="433"/>
      <c r="CDN27" s="433"/>
      <c r="CDO27" s="433"/>
      <c r="CDP27" s="433"/>
      <c r="CDQ27" s="433"/>
      <c r="CDR27" s="433"/>
      <c r="CDS27" s="433"/>
      <c r="CDT27" s="433"/>
      <c r="CDU27" s="433"/>
      <c r="CDV27" s="433"/>
      <c r="CDW27" s="433"/>
      <c r="CDX27" s="433"/>
      <c r="CDY27" s="433"/>
      <c r="CDZ27" s="433"/>
      <c r="CEA27" s="433"/>
      <c r="CEB27" s="433"/>
      <c r="CEC27" s="433"/>
      <c r="CED27" s="433"/>
      <c r="CEE27" s="433"/>
      <c r="CEF27" s="433"/>
      <c r="CEG27" s="433"/>
      <c r="CEH27" s="433"/>
      <c r="CEI27" s="433"/>
      <c r="CEJ27" s="433"/>
      <c r="CEK27" s="433"/>
      <c r="CEL27" s="433"/>
      <c r="CEM27" s="433"/>
      <c r="CEN27" s="433"/>
      <c r="CEO27" s="433"/>
      <c r="CEP27" s="433"/>
      <c r="CEQ27" s="433"/>
      <c r="CER27" s="433"/>
      <c r="CES27" s="433"/>
      <c r="CET27" s="433"/>
      <c r="CEU27" s="433"/>
      <c r="CEV27" s="433"/>
      <c r="CEW27" s="433"/>
      <c r="CEX27" s="433"/>
      <c r="CEY27" s="433"/>
      <c r="CEZ27" s="433"/>
      <c r="CFA27" s="433"/>
      <c r="CFB27" s="433"/>
      <c r="CFC27" s="433"/>
      <c r="CFD27" s="433"/>
      <c r="CFE27" s="433"/>
      <c r="CFF27" s="433"/>
      <c r="CFG27" s="433"/>
      <c r="CFH27" s="433"/>
      <c r="CFI27" s="433"/>
      <c r="CFJ27" s="433"/>
      <c r="CFK27" s="433"/>
      <c r="CFL27" s="433"/>
      <c r="CFM27" s="433"/>
      <c r="CFN27" s="433"/>
      <c r="CFO27" s="433"/>
      <c r="CFP27" s="433"/>
      <c r="CFQ27" s="433"/>
      <c r="CFR27" s="433"/>
      <c r="CFS27" s="433"/>
      <c r="CFT27" s="433"/>
      <c r="CFU27" s="433"/>
      <c r="CFV27" s="433"/>
      <c r="CFW27" s="433"/>
      <c r="CFX27" s="433"/>
      <c r="CFY27" s="433"/>
      <c r="CFZ27" s="433"/>
      <c r="CGA27" s="433"/>
      <c r="CGB27" s="433"/>
      <c r="CGC27" s="433"/>
      <c r="CGD27" s="433"/>
      <c r="CGE27" s="433"/>
      <c r="CGF27" s="433"/>
      <c r="CGG27" s="433"/>
      <c r="CGH27" s="433"/>
      <c r="CGI27" s="433"/>
      <c r="CGJ27" s="433"/>
      <c r="CGK27" s="433"/>
      <c r="CGL27" s="433"/>
      <c r="CGM27" s="433"/>
      <c r="CGN27" s="433"/>
      <c r="CGO27" s="433"/>
      <c r="CGP27" s="433"/>
      <c r="CGQ27" s="433"/>
      <c r="CGR27" s="433"/>
      <c r="CGS27" s="433"/>
      <c r="CGT27" s="433"/>
      <c r="CGU27" s="433"/>
      <c r="CGV27" s="433"/>
      <c r="CGW27" s="433"/>
      <c r="CGX27" s="433"/>
      <c r="CGY27" s="433"/>
      <c r="CGZ27" s="433"/>
      <c r="CHA27" s="433"/>
      <c r="CHB27" s="433"/>
      <c r="CHC27" s="433"/>
      <c r="CHD27" s="433"/>
      <c r="CHE27" s="433"/>
      <c r="CHF27" s="433"/>
      <c r="CHG27" s="433"/>
      <c r="CHH27" s="433"/>
      <c r="CHI27" s="433"/>
      <c r="CHJ27" s="433"/>
      <c r="CHK27" s="433"/>
      <c r="CHL27" s="433"/>
      <c r="CHM27" s="433"/>
      <c r="CHN27" s="433"/>
      <c r="CHO27" s="433"/>
      <c r="CHP27" s="433"/>
      <c r="CHQ27" s="433"/>
      <c r="CHR27" s="433"/>
      <c r="CHS27" s="433"/>
      <c r="CHT27" s="433"/>
      <c r="CHU27" s="433"/>
      <c r="CHV27" s="433"/>
      <c r="CHW27" s="433"/>
      <c r="CHX27" s="433"/>
      <c r="CHY27" s="433"/>
      <c r="CHZ27" s="433"/>
      <c r="CIA27" s="433"/>
      <c r="CIB27" s="433"/>
      <c r="CIC27" s="433"/>
      <c r="CID27" s="433"/>
      <c r="CIE27" s="433"/>
      <c r="CIF27" s="433"/>
      <c r="CIG27" s="433"/>
      <c r="CIH27" s="433"/>
      <c r="CII27" s="433"/>
      <c r="CIJ27" s="433"/>
      <c r="CIK27" s="433"/>
      <c r="CIL27" s="433"/>
      <c r="CIM27" s="433"/>
      <c r="CIN27" s="433"/>
      <c r="CIO27" s="433"/>
      <c r="CIP27" s="433"/>
      <c r="CIQ27" s="433"/>
      <c r="CIR27" s="433"/>
      <c r="CIS27" s="433"/>
      <c r="CIT27" s="433"/>
      <c r="CIU27" s="433"/>
      <c r="CIV27" s="433"/>
      <c r="CIW27" s="433"/>
      <c r="CIX27" s="433"/>
      <c r="CIY27" s="433"/>
      <c r="CIZ27" s="433"/>
      <c r="CJA27" s="433"/>
      <c r="CJB27" s="433"/>
      <c r="CJC27" s="433"/>
      <c r="CJD27" s="433"/>
      <c r="CJE27" s="433"/>
      <c r="CJF27" s="433"/>
      <c r="CJG27" s="433"/>
      <c r="CJH27" s="433"/>
      <c r="CJI27" s="433"/>
      <c r="CJJ27" s="433"/>
      <c r="CJK27" s="433"/>
      <c r="CJL27" s="433"/>
      <c r="CJM27" s="433"/>
      <c r="CJN27" s="433"/>
      <c r="CJO27" s="433"/>
      <c r="CJP27" s="433"/>
      <c r="CJQ27" s="433"/>
      <c r="CJR27" s="433"/>
      <c r="CJS27" s="433"/>
      <c r="CJT27" s="433"/>
      <c r="CJU27" s="433"/>
      <c r="CJV27" s="433"/>
      <c r="CJW27" s="433"/>
      <c r="CJX27" s="433"/>
      <c r="CJY27" s="433"/>
      <c r="CJZ27" s="433"/>
      <c r="CKA27" s="433"/>
      <c r="CKB27" s="433"/>
      <c r="CKC27" s="433"/>
      <c r="CKD27" s="433"/>
      <c r="CKE27" s="433"/>
      <c r="CKF27" s="433"/>
      <c r="CKG27" s="433"/>
      <c r="CKH27" s="433"/>
      <c r="CKI27" s="433"/>
      <c r="CKJ27" s="433"/>
      <c r="CKK27" s="433"/>
      <c r="CKL27" s="433"/>
      <c r="CKM27" s="433"/>
      <c r="CKN27" s="433"/>
      <c r="CKO27" s="433"/>
      <c r="CKP27" s="433"/>
      <c r="CKQ27" s="433"/>
      <c r="CKR27" s="433"/>
      <c r="CKS27" s="433"/>
      <c r="CKT27" s="433"/>
      <c r="CKU27" s="433"/>
      <c r="CKV27" s="433"/>
      <c r="CKW27" s="433"/>
      <c r="CKX27" s="433"/>
      <c r="CKY27" s="433"/>
      <c r="CKZ27" s="433"/>
      <c r="CLA27" s="433"/>
      <c r="CLB27" s="433"/>
      <c r="CLC27" s="433"/>
      <c r="CLD27" s="433"/>
      <c r="CLE27" s="433"/>
      <c r="CLF27" s="433"/>
      <c r="CLG27" s="433"/>
      <c r="CLH27" s="433"/>
      <c r="CLI27" s="433"/>
      <c r="CLJ27" s="433"/>
      <c r="CLK27" s="433"/>
      <c r="CLL27" s="433"/>
      <c r="CLM27" s="433"/>
      <c r="CLN27" s="433"/>
      <c r="CLO27" s="433"/>
      <c r="CLP27" s="433"/>
      <c r="CLQ27" s="433"/>
      <c r="CLR27" s="433"/>
      <c r="CLS27" s="433"/>
      <c r="CLT27" s="433"/>
      <c r="CLU27" s="433"/>
      <c r="CLV27" s="433"/>
      <c r="CLW27" s="433"/>
      <c r="CLX27" s="433"/>
      <c r="CLY27" s="433"/>
      <c r="CLZ27" s="433"/>
      <c r="CMA27" s="433"/>
      <c r="CMB27" s="433"/>
      <c r="CMC27" s="433"/>
      <c r="CMD27" s="433"/>
      <c r="CME27" s="433"/>
      <c r="CMF27" s="433"/>
      <c r="CMG27" s="433"/>
      <c r="CMH27" s="433"/>
      <c r="CMI27" s="433"/>
      <c r="CMJ27" s="433"/>
      <c r="CMK27" s="433"/>
      <c r="CML27" s="433"/>
      <c r="CMM27" s="433"/>
      <c r="CMN27" s="433"/>
      <c r="CMO27" s="433"/>
      <c r="CMP27" s="433"/>
      <c r="CMQ27" s="433"/>
      <c r="CMR27" s="433"/>
      <c r="CMS27" s="433"/>
      <c r="CMT27" s="433"/>
      <c r="CMU27" s="433"/>
      <c r="CMV27" s="433"/>
      <c r="CMW27" s="433"/>
      <c r="CMX27" s="433"/>
      <c r="CMY27" s="433"/>
      <c r="CMZ27" s="433"/>
      <c r="CNA27" s="433"/>
      <c r="CNB27" s="433"/>
      <c r="CNC27" s="433"/>
      <c r="CND27" s="433"/>
      <c r="CNE27" s="433"/>
      <c r="CNF27" s="433"/>
      <c r="CNG27" s="433"/>
      <c r="CNH27" s="433"/>
      <c r="CNI27" s="433"/>
      <c r="CNJ27" s="433"/>
      <c r="CNK27" s="433"/>
      <c r="CNL27" s="433"/>
      <c r="CNM27" s="433"/>
      <c r="CNN27" s="433"/>
      <c r="CNO27" s="433"/>
      <c r="CNP27" s="433"/>
      <c r="CNQ27" s="433"/>
      <c r="CNR27" s="433"/>
      <c r="CNS27" s="433"/>
      <c r="CNT27" s="433"/>
      <c r="CNU27" s="433"/>
      <c r="CNV27" s="433"/>
      <c r="CNW27" s="433"/>
      <c r="CNX27" s="433"/>
      <c r="CNY27" s="433"/>
      <c r="CNZ27" s="433"/>
      <c r="COA27" s="433"/>
      <c r="COB27" s="433"/>
      <c r="COC27" s="433"/>
      <c r="COD27" s="433"/>
      <c r="COE27" s="433"/>
      <c r="COF27" s="433"/>
      <c r="COG27" s="433"/>
      <c r="COH27" s="433"/>
      <c r="COI27" s="433"/>
      <c r="COJ27" s="433"/>
      <c r="COK27" s="433"/>
      <c r="COL27" s="433"/>
      <c r="COM27" s="433"/>
      <c r="CON27" s="433"/>
      <c r="COO27" s="433"/>
      <c r="COP27" s="433"/>
      <c r="COQ27" s="433"/>
      <c r="COR27" s="433"/>
      <c r="COS27" s="433"/>
      <c r="COT27" s="433"/>
      <c r="COU27" s="433"/>
      <c r="COV27" s="433"/>
      <c r="COW27" s="433"/>
      <c r="COX27" s="433"/>
      <c r="COY27" s="433"/>
      <c r="COZ27" s="433"/>
      <c r="CPA27" s="433"/>
      <c r="CPB27" s="433"/>
      <c r="CPC27" s="433"/>
      <c r="CPD27" s="433"/>
      <c r="CPE27" s="433"/>
      <c r="CPF27" s="433"/>
      <c r="CPG27" s="433"/>
      <c r="CPH27" s="433"/>
      <c r="CPI27" s="433"/>
      <c r="CPJ27" s="433"/>
      <c r="CPK27" s="433"/>
      <c r="CPL27" s="433"/>
      <c r="CPM27" s="433"/>
      <c r="CPN27" s="433"/>
      <c r="CPO27" s="433"/>
      <c r="CPP27" s="433"/>
      <c r="CPQ27" s="433"/>
      <c r="CPR27" s="433"/>
      <c r="CPS27" s="433"/>
      <c r="CPT27" s="433"/>
      <c r="CPU27" s="433"/>
      <c r="CPV27" s="433"/>
      <c r="CPW27" s="433"/>
      <c r="CPX27" s="433"/>
      <c r="CPY27" s="433"/>
      <c r="CPZ27" s="433"/>
      <c r="CQA27" s="433"/>
      <c r="CQB27" s="433"/>
      <c r="CQC27" s="433"/>
      <c r="CQD27" s="433"/>
      <c r="CQE27" s="433"/>
      <c r="CQF27" s="433"/>
      <c r="CQG27" s="433"/>
      <c r="CQH27" s="433"/>
      <c r="CQI27" s="433"/>
      <c r="CQJ27" s="433"/>
      <c r="CQK27" s="433"/>
      <c r="CQL27" s="433"/>
      <c r="CQM27" s="433"/>
      <c r="CQN27" s="433"/>
      <c r="CQO27" s="433"/>
      <c r="CQP27" s="433"/>
      <c r="CQQ27" s="433"/>
      <c r="CQR27" s="433"/>
      <c r="CQS27" s="433"/>
      <c r="CQT27" s="433"/>
      <c r="CQU27" s="433"/>
      <c r="CQV27" s="433"/>
      <c r="CQW27" s="433"/>
      <c r="CQX27" s="433"/>
      <c r="CQY27" s="433"/>
      <c r="CQZ27" s="433"/>
      <c r="CRA27" s="433"/>
      <c r="CRB27" s="433"/>
      <c r="CRC27" s="433"/>
      <c r="CRD27" s="433"/>
      <c r="CRE27" s="433"/>
      <c r="CRF27" s="433"/>
      <c r="CRG27" s="433"/>
      <c r="CRH27" s="433"/>
      <c r="CRI27" s="433"/>
      <c r="CRJ27" s="433"/>
      <c r="CRK27" s="433"/>
      <c r="CRL27" s="433"/>
      <c r="CRM27" s="433"/>
      <c r="CRN27" s="433"/>
      <c r="CRO27" s="433"/>
      <c r="CRP27" s="433"/>
      <c r="CRQ27" s="433"/>
      <c r="CRR27" s="433"/>
      <c r="CRS27" s="433"/>
      <c r="CRT27" s="433"/>
      <c r="CRU27" s="433"/>
      <c r="CRV27" s="433"/>
      <c r="CRW27" s="433"/>
      <c r="CRX27" s="433"/>
      <c r="CRY27" s="433"/>
      <c r="CRZ27" s="433"/>
      <c r="CSA27" s="433"/>
      <c r="CSB27" s="433"/>
      <c r="CSC27" s="433"/>
      <c r="CSD27" s="433"/>
      <c r="CSE27" s="433"/>
      <c r="CSF27" s="433"/>
      <c r="CSG27" s="433"/>
      <c r="CSH27" s="433"/>
      <c r="CSI27" s="433"/>
      <c r="CSJ27" s="433"/>
      <c r="CSK27" s="433"/>
      <c r="CSL27" s="433"/>
      <c r="CSM27" s="433"/>
      <c r="CSN27" s="433"/>
      <c r="CSO27" s="433"/>
      <c r="CSP27" s="433"/>
      <c r="CSQ27" s="433"/>
      <c r="CSR27" s="433"/>
      <c r="CSS27" s="433"/>
      <c r="CST27" s="433"/>
      <c r="CSU27" s="433"/>
      <c r="CSV27" s="433"/>
      <c r="CSW27" s="433"/>
      <c r="CSX27" s="433"/>
      <c r="CSY27" s="433"/>
      <c r="CSZ27" s="433"/>
      <c r="CTA27" s="433"/>
      <c r="CTB27" s="433"/>
      <c r="CTC27" s="433"/>
      <c r="CTD27" s="433"/>
      <c r="CTE27" s="433"/>
      <c r="CTF27" s="433"/>
      <c r="CTG27" s="433"/>
      <c r="CTH27" s="433"/>
      <c r="CTI27" s="433"/>
      <c r="CTJ27" s="433"/>
      <c r="CTK27" s="433"/>
      <c r="CTL27" s="433"/>
      <c r="CTM27" s="433"/>
      <c r="CTN27" s="433"/>
      <c r="CTO27" s="433"/>
      <c r="CTP27" s="433"/>
      <c r="CTQ27" s="433"/>
      <c r="CTR27" s="433"/>
      <c r="CTS27" s="433"/>
      <c r="CTT27" s="433"/>
      <c r="CTU27" s="433"/>
      <c r="CTV27" s="433"/>
      <c r="CTW27" s="433"/>
      <c r="CTX27" s="433"/>
      <c r="CTY27" s="433"/>
      <c r="CTZ27" s="433"/>
      <c r="CUA27" s="433"/>
      <c r="CUB27" s="433"/>
      <c r="CUC27" s="433"/>
      <c r="CUD27" s="433"/>
      <c r="CUE27" s="433"/>
      <c r="CUF27" s="433"/>
      <c r="CUG27" s="433"/>
      <c r="CUH27" s="433"/>
      <c r="CUI27" s="433"/>
      <c r="CUJ27" s="433"/>
      <c r="CUK27" s="433"/>
      <c r="CUL27" s="433"/>
      <c r="CUM27" s="433"/>
      <c r="CUN27" s="433"/>
      <c r="CUO27" s="433"/>
      <c r="CUP27" s="433"/>
      <c r="CUQ27" s="433"/>
      <c r="CUR27" s="433"/>
      <c r="CUS27" s="433"/>
      <c r="CUT27" s="433"/>
      <c r="CUU27" s="433"/>
      <c r="CUV27" s="433"/>
      <c r="CUW27" s="433"/>
      <c r="CUX27" s="433"/>
      <c r="CUY27" s="433"/>
      <c r="CUZ27" s="433"/>
      <c r="CVA27" s="433"/>
      <c r="CVB27" s="433"/>
      <c r="CVC27" s="433"/>
      <c r="CVD27" s="433"/>
      <c r="CVE27" s="433"/>
      <c r="CVF27" s="433"/>
      <c r="CVG27" s="433"/>
      <c r="CVH27" s="433"/>
      <c r="CVI27" s="433"/>
      <c r="CVJ27" s="433"/>
      <c r="CVK27" s="433"/>
      <c r="CVL27" s="433"/>
      <c r="CVM27" s="433"/>
      <c r="CVN27" s="433"/>
      <c r="CVO27" s="433"/>
      <c r="CVP27" s="433"/>
      <c r="CVQ27" s="433"/>
      <c r="CVR27" s="433"/>
      <c r="CVS27" s="433"/>
      <c r="CVT27" s="433"/>
      <c r="CVU27" s="433"/>
      <c r="CVV27" s="433"/>
      <c r="CVW27" s="433"/>
      <c r="CVX27" s="433"/>
      <c r="CVY27" s="433"/>
      <c r="CVZ27" s="433"/>
      <c r="CWA27" s="433"/>
      <c r="CWB27" s="433"/>
      <c r="CWC27" s="433"/>
      <c r="CWD27" s="433"/>
      <c r="CWE27" s="433"/>
      <c r="CWF27" s="433"/>
      <c r="CWG27" s="433"/>
      <c r="CWH27" s="433"/>
      <c r="CWI27" s="433"/>
      <c r="CWJ27" s="433"/>
      <c r="CWK27" s="433"/>
      <c r="CWL27" s="433"/>
      <c r="CWM27" s="433"/>
      <c r="CWN27" s="433"/>
      <c r="CWO27" s="433"/>
      <c r="CWP27" s="433"/>
      <c r="CWQ27" s="433"/>
      <c r="CWR27" s="433"/>
      <c r="CWS27" s="433"/>
      <c r="CWT27" s="433"/>
      <c r="CWU27" s="433"/>
      <c r="CWV27" s="433"/>
      <c r="CWW27" s="433"/>
      <c r="CWX27" s="433"/>
      <c r="CWY27" s="433"/>
      <c r="CWZ27" s="433"/>
      <c r="CXA27" s="433"/>
      <c r="CXB27" s="433"/>
      <c r="CXC27" s="433"/>
      <c r="CXD27" s="433"/>
      <c r="CXE27" s="433"/>
      <c r="CXF27" s="433"/>
      <c r="CXG27" s="433"/>
      <c r="CXH27" s="433"/>
      <c r="CXI27" s="433"/>
      <c r="CXJ27" s="433"/>
      <c r="CXK27" s="433"/>
      <c r="CXL27" s="433"/>
      <c r="CXM27" s="433"/>
      <c r="CXN27" s="433"/>
      <c r="CXO27" s="433"/>
      <c r="CXP27" s="433"/>
      <c r="CXQ27" s="433"/>
      <c r="CXR27" s="433"/>
      <c r="CXS27" s="433"/>
      <c r="CXT27" s="433"/>
      <c r="CXU27" s="433"/>
      <c r="CXV27" s="433"/>
      <c r="CXW27" s="433"/>
      <c r="CXX27" s="433"/>
      <c r="CXY27" s="433"/>
      <c r="CXZ27" s="433"/>
      <c r="CYA27" s="433"/>
      <c r="CYB27" s="433"/>
      <c r="CYC27" s="433"/>
      <c r="CYD27" s="433"/>
      <c r="CYE27" s="433"/>
      <c r="CYF27" s="433"/>
      <c r="CYG27" s="433"/>
      <c r="CYH27" s="433"/>
      <c r="CYI27" s="433"/>
      <c r="CYJ27" s="433"/>
      <c r="CYK27" s="433"/>
      <c r="CYL27" s="433"/>
      <c r="CYM27" s="433"/>
      <c r="CYN27" s="433"/>
      <c r="CYO27" s="433"/>
      <c r="CYP27" s="433"/>
      <c r="CYQ27" s="433"/>
      <c r="CYR27" s="433"/>
      <c r="CYS27" s="433"/>
      <c r="CYT27" s="433"/>
      <c r="CYU27" s="433"/>
      <c r="CYV27" s="433"/>
      <c r="CYW27" s="433"/>
      <c r="CYX27" s="433"/>
      <c r="CYY27" s="433"/>
      <c r="CYZ27" s="433"/>
      <c r="CZA27" s="433"/>
      <c r="CZB27" s="433"/>
      <c r="CZC27" s="433"/>
      <c r="CZD27" s="433"/>
      <c r="CZE27" s="433"/>
      <c r="CZF27" s="433"/>
      <c r="CZG27" s="433"/>
      <c r="CZH27" s="433"/>
      <c r="CZI27" s="433"/>
      <c r="CZJ27" s="433"/>
      <c r="CZK27" s="433"/>
      <c r="CZL27" s="433"/>
      <c r="CZM27" s="433"/>
      <c r="CZN27" s="433"/>
      <c r="CZO27" s="433"/>
      <c r="CZP27" s="433"/>
      <c r="CZQ27" s="433"/>
      <c r="CZR27" s="433"/>
      <c r="CZS27" s="433"/>
      <c r="CZT27" s="433"/>
      <c r="CZU27" s="433"/>
      <c r="CZV27" s="433"/>
      <c r="CZW27" s="433"/>
      <c r="CZX27" s="433"/>
      <c r="CZY27" s="433"/>
      <c r="CZZ27" s="433"/>
      <c r="DAA27" s="433"/>
      <c r="DAB27" s="433"/>
      <c r="DAC27" s="433"/>
      <c r="DAD27" s="433"/>
      <c r="DAE27" s="433"/>
      <c r="DAF27" s="433"/>
      <c r="DAG27" s="433"/>
      <c r="DAH27" s="433"/>
      <c r="DAI27" s="433"/>
      <c r="DAJ27" s="433"/>
      <c r="DAK27" s="433"/>
      <c r="DAL27" s="433"/>
      <c r="DAM27" s="433"/>
      <c r="DAN27" s="433"/>
      <c r="DAO27" s="433"/>
      <c r="DAP27" s="433"/>
      <c r="DAQ27" s="433"/>
      <c r="DAR27" s="433"/>
      <c r="DAS27" s="433"/>
      <c r="DAT27" s="433"/>
      <c r="DAU27" s="433"/>
      <c r="DAV27" s="433"/>
      <c r="DAW27" s="433"/>
      <c r="DAX27" s="433"/>
      <c r="DAY27" s="433"/>
      <c r="DAZ27" s="433"/>
      <c r="DBA27" s="433"/>
      <c r="DBB27" s="433"/>
      <c r="DBC27" s="433"/>
      <c r="DBD27" s="433"/>
      <c r="DBE27" s="433"/>
      <c r="DBF27" s="433"/>
      <c r="DBG27" s="433"/>
      <c r="DBH27" s="433"/>
      <c r="DBI27" s="433"/>
      <c r="DBJ27" s="433"/>
      <c r="DBK27" s="433"/>
      <c r="DBL27" s="433"/>
      <c r="DBM27" s="433"/>
      <c r="DBN27" s="433"/>
      <c r="DBO27" s="433"/>
      <c r="DBP27" s="433"/>
      <c r="DBQ27" s="433"/>
      <c r="DBR27" s="433"/>
      <c r="DBS27" s="433"/>
      <c r="DBT27" s="433"/>
      <c r="DBU27" s="433"/>
      <c r="DBV27" s="433"/>
      <c r="DBW27" s="433"/>
      <c r="DBX27" s="433"/>
      <c r="DBY27" s="433"/>
      <c r="DBZ27" s="433"/>
      <c r="DCA27" s="433"/>
      <c r="DCB27" s="433"/>
      <c r="DCC27" s="433"/>
      <c r="DCD27" s="433"/>
      <c r="DCE27" s="433"/>
      <c r="DCF27" s="433"/>
      <c r="DCG27" s="433"/>
      <c r="DCH27" s="433"/>
      <c r="DCI27" s="433"/>
      <c r="DCJ27" s="433"/>
      <c r="DCK27" s="433"/>
      <c r="DCL27" s="433"/>
      <c r="DCM27" s="433"/>
      <c r="DCN27" s="433"/>
      <c r="DCO27" s="433"/>
      <c r="DCP27" s="433"/>
      <c r="DCQ27" s="433"/>
      <c r="DCR27" s="433"/>
      <c r="DCS27" s="433"/>
      <c r="DCT27" s="433"/>
      <c r="DCU27" s="433"/>
      <c r="DCV27" s="433"/>
      <c r="DCW27" s="433"/>
      <c r="DCX27" s="433"/>
      <c r="DCY27" s="433"/>
      <c r="DCZ27" s="433"/>
      <c r="DDA27" s="433"/>
      <c r="DDB27" s="433"/>
      <c r="DDC27" s="433"/>
      <c r="DDD27" s="433"/>
      <c r="DDE27" s="433"/>
      <c r="DDF27" s="433"/>
      <c r="DDG27" s="433"/>
      <c r="DDH27" s="433"/>
      <c r="DDI27" s="433"/>
      <c r="DDJ27" s="433"/>
      <c r="DDK27" s="433"/>
      <c r="DDL27" s="433"/>
      <c r="DDM27" s="433"/>
      <c r="DDN27" s="433"/>
      <c r="DDO27" s="433"/>
      <c r="DDP27" s="433"/>
      <c r="DDQ27" s="433"/>
      <c r="DDR27" s="433"/>
      <c r="DDS27" s="433"/>
      <c r="DDT27" s="433"/>
      <c r="DDU27" s="433"/>
      <c r="DDV27" s="433"/>
      <c r="DDW27" s="433"/>
      <c r="DDX27" s="433"/>
      <c r="DDY27" s="433"/>
      <c r="DDZ27" s="433"/>
      <c r="DEA27" s="433"/>
      <c r="DEB27" s="433"/>
      <c r="DEC27" s="433"/>
      <c r="DED27" s="433"/>
      <c r="DEE27" s="433"/>
      <c r="DEF27" s="433"/>
      <c r="DEG27" s="433"/>
      <c r="DEH27" s="433"/>
      <c r="DEI27" s="433"/>
      <c r="DEJ27" s="433"/>
      <c r="DEK27" s="433"/>
      <c r="DEL27" s="433"/>
      <c r="DEM27" s="433"/>
      <c r="DEN27" s="433"/>
      <c r="DEO27" s="433"/>
      <c r="DEP27" s="433"/>
      <c r="DEQ27" s="433"/>
      <c r="DER27" s="433"/>
      <c r="DES27" s="433"/>
      <c r="DET27" s="433"/>
      <c r="DEU27" s="433"/>
      <c r="DEV27" s="433"/>
      <c r="DEW27" s="433"/>
      <c r="DEX27" s="433"/>
      <c r="DEY27" s="433"/>
      <c r="DEZ27" s="433"/>
      <c r="DFA27" s="433"/>
      <c r="DFB27" s="433"/>
      <c r="DFC27" s="433"/>
      <c r="DFD27" s="433"/>
      <c r="DFE27" s="433"/>
      <c r="DFF27" s="433"/>
      <c r="DFG27" s="433"/>
      <c r="DFH27" s="433"/>
      <c r="DFI27" s="433"/>
      <c r="DFJ27" s="433"/>
      <c r="DFK27" s="433"/>
      <c r="DFL27" s="433"/>
      <c r="DFM27" s="433"/>
      <c r="DFN27" s="433"/>
      <c r="DFO27" s="433"/>
      <c r="DFP27" s="433"/>
      <c r="DFQ27" s="433"/>
      <c r="DFR27" s="433"/>
      <c r="DFS27" s="433"/>
      <c r="DFT27" s="433"/>
      <c r="DFU27" s="433"/>
      <c r="DFV27" s="433"/>
      <c r="DFW27" s="433"/>
      <c r="DFX27" s="433"/>
      <c r="DFY27" s="433"/>
      <c r="DFZ27" s="433"/>
      <c r="DGA27" s="433"/>
      <c r="DGB27" s="433"/>
      <c r="DGC27" s="433"/>
      <c r="DGD27" s="433"/>
      <c r="DGE27" s="433"/>
      <c r="DGF27" s="433"/>
      <c r="DGG27" s="433"/>
      <c r="DGH27" s="433"/>
      <c r="DGI27" s="433"/>
      <c r="DGJ27" s="433"/>
      <c r="DGK27" s="433"/>
      <c r="DGL27" s="433"/>
      <c r="DGM27" s="433"/>
      <c r="DGN27" s="433"/>
      <c r="DGO27" s="433"/>
      <c r="DGP27" s="433"/>
      <c r="DGQ27" s="433"/>
      <c r="DGR27" s="433"/>
      <c r="DGS27" s="433"/>
      <c r="DGT27" s="433"/>
      <c r="DGU27" s="433"/>
      <c r="DGV27" s="433"/>
      <c r="DGW27" s="433"/>
      <c r="DGX27" s="433"/>
      <c r="DGY27" s="433"/>
      <c r="DGZ27" s="433"/>
      <c r="DHA27" s="433"/>
      <c r="DHB27" s="433"/>
      <c r="DHC27" s="433"/>
      <c r="DHD27" s="433"/>
      <c r="DHE27" s="433"/>
      <c r="DHF27" s="433"/>
      <c r="DHG27" s="433"/>
      <c r="DHH27" s="433"/>
      <c r="DHI27" s="433"/>
      <c r="DHJ27" s="433"/>
      <c r="DHK27" s="433"/>
      <c r="DHL27" s="433"/>
      <c r="DHM27" s="433"/>
      <c r="DHN27" s="433"/>
      <c r="DHO27" s="433"/>
      <c r="DHP27" s="433"/>
      <c r="DHQ27" s="433"/>
      <c r="DHR27" s="433"/>
      <c r="DHS27" s="433"/>
      <c r="DHT27" s="433"/>
      <c r="DHU27" s="433"/>
      <c r="DHV27" s="433"/>
      <c r="DHW27" s="433"/>
      <c r="DHX27" s="433"/>
      <c r="DHY27" s="433"/>
      <c r="DHZ27" s="433"/>
      <c r="DIA27" s="433"/>
      <c r="DIB27" s="433"/>
      <c r="DIC27" s="433"/>
      <c r="DID27" s="433"/>
      <c r="DIE27" s="433"/>
      <c r="DIF27" s="433"/>
      <c r="DIG27" s="433"/>
      <c r="DIH27" s="433"/>
      <c r="DII27" s="433"/>
      <c r="DIJ27" s="433"/>
      <c r="DIK27" s="433"/>
      <c r="DIL27" s="433"/>
      <c r="DIM27" s="433"/>
      <c r="DIN27" s="433"/>
      <c r="DIO27" s="433"/>
      <c r="DIP27" s="433"/>
      <c r="DIQ27" s="433"/>
      <c r="DIR27" s="433"/>
      <c r="DIS27" s="433"/>
      <c r="DIT27" s="433"/>
      <c r="DIU27" s="433"/>
      <c r="DIV27" s="433"/>
      <c r="DIW27" s="433"/>
      <c r="DIX27" s="433"/>
      <c r="DIY27" s="433"/>
      <c r="DIZ27" s="433"/>
      <c r="DJA27" s="433"/>
      <c r="DJB27" s="433"/>
      <c r="DJC27" s="433"/>
      <c r="DJD27" s="433"/>
      <c r="DJE27" s="433"/>
      <c r="DJF27" s="433"/>
      <c r="DJG27" s="433"/>
      <c r="DJH27" s="433"/>
      <c r="DJI27" s="433"/>
      <c r="DJJ27" s="433"/>
      <c r="DJK27" s="433"/>
      <c r="DJL27" s="433"/>
      <c r="DJM27" s="433"/>
      <c r="DJN27" s="433"/>
      <c r="DJO27" s="433"/>
      <c r="DJP27" s="433"/>
      <c r="DJQ27" s="433"/>
      <c r="DJR27" s="433"/>
      <c r="DJS27" s="433"/>
      <c r="DJT27" s="433"/>
      <c r="DJU27" s="433"/>
      <c r="DJV27" s="433"/>
      <c r="DJW27" s="433"/>
      <c r="DJX27" s="433"/>
      <c r="DJY27" s="433"/>
      <c r="DJZ27" s="433"/>
      <c r="DKA27" s="433"/>
      <c r="DKB27" s="433"/>
      <c r="DKC27" s="433"/>
      <c r="DKD27" s="433"/>
      <c r="DKE27" s="433"/>
      <c r="DKF27" s="433"/>
      <c r="DKG27" s="433"/>
      <c r="DKH27" s="433"/>
      <c r="DKI27" s="433"/>
      <c r="DKJ27" s="433"/>
      <c r="DKK27" s="433"/>
      <c r="DKL27" s="433"/>
      <c r="DKM27" s="433"/>
      <c r="DKN27" s="433"/>
      <c r="DKO27" s="433"/>
      <c r="DKP27" s="433"/>
      <c r="DKQ27" s="433"/>
      <c r="DKR27" s="433"/>
      <c r="DKS27" s="433"/>
      <c r="DKT27" s="433"/>
      <c r="DKU27" s="433"/>
      <c r="DKV27" s="433"/>
      <c r="DKW27" s="433"/>
      <c r="DKX27" s="433"/>
      <c r="DKY27" s="433"/>
      <c r="DKZ27" s="433"/>
      <c r="DLA27" s="433"/>
      <c r="DLB27" s="433"/>
      <c r="DLC27" s="433"/>
      <c r="DLD27" s="433"/>
      <c r="DLE27" s="433"/>
      <c r="DLF27" s="433"/>
      <c r="DLG27" s="433"/>
      <c r="DLH27" s="433"/>
      <c r="DLI27" s="433"/>
      <c r="DLJ27" s="433"/>
      <c r="DLK27" s="433"/>
      <c r="DLL27" s="433"/>
      <c r="DLM27" s="433"/>
      <c r="DLN27" s="433"/>
      <c r="DLO27" s="433"/>
      <c r="DLP27" s="433"/>
      <c r="DLQ27" s="433"/>
      <c r="DLR27" s="433"/>
      <c r="DLS27" s="433"/>
      <c r="DLT27" s="433"/>
      <c r="DLU27" s="433"/>
      <c r="DLV27" s="433"/>
      <c r="DLW27" s="433"/>
      <c r="DLX27" s="433"/>
      <c r="DLY27" s="433"/>
      <c r="DLZ27" s="433"/>
      <c r="DMA27" s="433"/>
      <c r="DMB27" s="433"/>
      <c r="DMC27" s="433"/>
      <c r="DMD27" s="433"/>
      <c r="DME27" s="433"/>
      <c r="DMF27" s="433"/>
      <c r="DMG27" s="433"/>
      <c r="DMH27" s="433"/>
      <c r="DMI27" s="433"/>
      <c r="DMJ27" s="433"/>
      <c r="DMK27" s="433"/>
      <c r="DML27" s="433"/>
      <c r="DMM27" s="433"/>
      <c r="DMN27" s="433"/>
      <c r="DMO27" s="433"/>
      <c r="DMP27" s="433"/>
      <c r="DMQ27" s="433"/>
      <c r="DMR27" s="433"/>
      <c r="DMS27" s="433"/>
      <c r="DMT27" s="433"/>
      <c r="DMU27" s="433"/>
      <c r="DMV27" s="433"/>
      <c r="DMW27" s="433"/>
      <c r="DMX27" s="433"/>
      <c r="DMY27" s="433"/>
      <c r="DMZ27" s="433"/>
      <c r="DNA27" s="433"/>
      <c r="DNB27" s="433"/>
      <c r="DNC27" s="433"/>
      <c r="DND27" s="433"/>
      <c r="DNE27" s="433"/>
      <c r="DNF27" s="433"/>
      <c r="DNG27" s="433"/>
      <c r="DNH27" s="433"/>
      <c r="DNI27" s="433"/>
      <c r="DNJ27" s="433"/>
      <c r="DNK27" s="433"/>
      <c r="DNL27" s="433"/>
      <c r="DNM27" s="433"/>
      <c r="DNN27" s="433"/>
      <c r="DNO27" s="433"/>
      <c r="DNP27" s="433"/>
      <c r="DNQ27" s="433"/>
      <c r="DNR27" s="433"/>
      <c r="DNS27" s="433"/>
      <c r="DNT27" s="433"/>
      <c r="DNU27" s="433"/>
      <c r="DNV27" s="433"/>
      <c r="DNW27" s="433"/>
      <c r="DNX27" s="433"/>
      <c r="DNY27" s="433"/>
      <c r="DNZ27" s="433"/>
      <c r="DOA27" s="433"/>
      <c r="DOB27" s="433"/>
      <c r="DOC27" s="433"/>
      <c r="DOD27" s="433"/>
      <c r="DOE27" s="433"/>
      <c r="DOF27" s="433"/>
      <c r="DOG27" s="433"/>
      <c r="DOH27" s="433"/>
      <c r="DOI27" s="433"/>
      <c r="DOJ27" s="433"/>
      <c r="DOK27" s="433"/>
      <c r="DOL27" s="433"/>
      <c r="DOM27" s="433"/>
      <c r="DON27" s="433"/>
      <c r="DOO27" s="433"/>
      <c r="DOP27" s="433"/>
      <c r="DOQ27" s="433"/>
      <c r="DOR27" s="433"/>
      <c r="DOS27" s="433"/>
      <c r="DOT27" s="433"/>
      <c r="DOU27" s="433"/>
      <c r="DOV27" s="433"/>
      <c r="DOW27" s="433"/>
      <c r="DOX27" s="433"/>
      <c r="DOY27" s="433"/>
      <c r="DOZ27" s="433"/>
      <c r="DPA27" s="433"/>
      <c r="DPB27" s="433"/>
      <c r="DPC27" s="433"/>
      <c r="DPD27" s="433"/>
      <c r="DPE27" s="433"/>
      <c r="DPF27" s="433"/>
      <c r="DPG27" s="433"/>
      <c r="DPH27" s="433"/>
      <c r="DPI27" s="433"/>
      <c r="DPJ27" s="433"/>
      <c r="DPK27" s="433"/>
      <c r="DPL27" s="433"/>
      <c r="DPM27" s="433"/>
      <c r="DPN27" s="433"/>
      <c r="DPO27" s="433"/>
      <c r="DPP27" s="433"/>
      <c r="DPQ27" s="433"/>
      <c r="DPR27" s="433"/>
      <c r="DPS27" s="433"/>
      <c r="DPT27" s="433"/>
      <c r="DPU27" s="433"/>
      <c r="DPV27" s="433"/>
      <c r="DPW27" s="433"/>
      <c r="DPX27" s="433"/>
      <c r="DPY27" s="433"/>
      <c r="DPZ27" s="433"/>
      <c r="DQA27" s="433"/>
      <c r="DQB27" s="433"/>
      <c r="DQC27" s="433"/>
      <c r="DQD27" s="433"/>
      <c r="DQE27" s="433"/>
      <c r="DQF27" s="433"/>
      <c r="DQG27" s="433"/>
      <c r="DQH27" s="433"/>
      <c r="DQI27" s="433"/>
      <c r="DQJ27" s="433"/>
      <c r="DQK27" s="433"/>
      <c r="DQL27" s="433"/>
      <c r="DQM27" s="433"/>
      <c r="DQN27" s="433"/>
      <c r="DQO27" s="433"/>
      <c r="DQP27" s="433"/>
      <c r="DQQ27" s="433"/>
      <c r="DQR27" s="433"/>
      <c r="DQS27" s="433"/>
      <c r="DQT27" s="433"/>
      <c r="DQU27" s="433"/>
      <c r="DQV27" s="433"/>
      <c r="DQW27" s="433"/>
      <c r="DQX27" s="433"/>
      <c r="DQY27" s="433"/>
      <c r="DQZ27" s="433"/>
      <c r="DRA27" s="433"/>
      <c r="DRB27" s="433"/>
      <c r="DRC27" s="433"/>
      <c r="DRD27" s="433"/>
      <c r="DRE27" s="433"/>
      <c r="DRF27" s="433"/>
      <c r="DRG27" s="433"/>
      <c r="DRH27" s="433"/>
      <c r="DRI27" s="433"/>
      <c r="DRJ27" s="433"/>
      <c r="DRK27" s="433"/>
      <c r="DRL27" s="433"/>
      <c r="DRM27" s="433"/>
      <c r="DRN27" s="433"/>
      <c r="DRO27" s="433"/>
      <c r="DRP27" s="433"/>
      <c r="DRQ27" s="433"/>
      <c r="DRR27" s="433"/>
      <c r="DRS27" s="433"/>
      <c r="DRT27" s="433"/>
      <c r="DRU27" s="433"/>
      <c r="DRV27" s="433"/>
      <c r="DRW27" s="433"/>
      <c r="DRX27" s="433"/>
      <c r="DRY27" s="433"/>
      <c r="DRZ27" s="433"/>
      <c r="DSA27" s="433"/>
      <c r="DSB27" s="433"/>
      <c r="DSC27" s="433"/>
      <c r="DSD27" s="433"/>
      <c r="DSE27" s="433"/>
      <c r="DSF27" s="433"/>
      <c r="DSG27" s="433"/>
      <c r="DSH27" s="433"/>
      <c r="DSI27" s="433"/>
      <c r="DSJ27" s="433"/>
      <c r="DSK27" s="433"/>
      <c r="DSL27" s="433"/>
      <c r="DSM27" s="433"/>
      <c r="DSN27" s="433"/>
      <c r="DSO27" s="433"/>
      <c r="DSP27" s="433"/>
      <c r="DSQ27" s="433"/>
      <c r="DSR27" s="433"/>
      <c r="DSS27" s="433"/>
      <c r="DST27" s="433"/>
      <c r="DSU27" s="433"/>
      <c r="DSV27" s="433"/>
      <c r="DSW27" s="433"/>
      <c r="DSX27" s="433"/>
      <c r="DSY27" s="433"/>
      <c r="DSZ27" s="433"/>
      <c r="DTA27" s="433"/>
      <c r="DTB27" s="433"/>
      <c r="DTC27" s="433"/>
      <c r="DTD27" s="433"/>
      <c r="DTE27" s="433"/>
      <c r="DTF27" s="433"/>
      <c r="DTG27" s="433"/>
      <c r="DTH27" s="433"/>
      <c r="DTI27" s="433"/>
      <c r="DTJ27" s="433"/>
      <c r="DTK27" s="433"/>
      <c r="DTL27" s="433"/>
      <c r="DTM27" s="433"/>
      <c r="DTN27" s="433"/>
      <c r="DTO27" s="433"/>
      <c r="DTP27" s="433"/>
      <c r="DTQ27" s="433"/>
      <c r="DTR27" s="433"/>
      <c r="DTS27" s="433"/>
      <c r="DTT27" s="433"/>
      <c r="DTU27" s="433"/>
      <c r="DTV27" s="433"/>
      <c r="DTW27" s="433"/>
      <c r="DTX27" s="433"/>
      <c r="DTY27" s="433"/>
      <c r="DTZ27" s="433"/>
      <c r="DUA27" s="433"/>
      <c r="DUB27" s="433"/>
      <c r="DUC27" s="433"/>
      <c r="DUD27" s="433"/>
      <c r="DUE27" s="433"/>
      <c r="DUF27" s="433"/>
      <c r="DUG27" s="433"/>
      <c r="DUH27" s="433"/>
      <c r="DUI27" s="433"/>
      <c r="DUJ27" s="433"/>
      <c r="DUK27" s="433"/>
      <c r="DUL27" s="433"/>
      <c r="DUM27" s="433"/>
      <c r="DUN27" s="433"/>
      <c r="DUO27" s="433"/>
      <c r="DUP27" s="433"/>
      <c r="DUQ27" s="433"/>
      <c r="DUR27" s="433"/>
      <c r="DUS27" s="433"/>
      <c r="DUT27" s="433"/>
      <c r="DUU27" s="433"/>
      <c r="DUV27" s="433"/>
      <c r="DUW27" s="433"/>
      <c r="DUX27" s="433"/>
      <c r="DUY27" s="433"/>
      <c r="DUZ27" s="433"/>
      <c r="DVA27" s="433"/>
      <c r="DVB27" s="433"/>
      <c r="DVC27" s="433"/>
      <c r="DVD27" s="433"/>
      <c r="DVE27" s="433"/>
      <c r="DVF27" s="433"/>
      <c r="DVG27" s="433"/>
      <c r="DVH27" s="433"/>
      <c r="DVI27" s="433"/>
      <c r="DVJ27" s="433"/>
      <c r="DVK27" s="433"/>
      <c r="DVL27" s="433"/>
      <c r="DVM27" s="433"/>
      <c r="DVN27" s="433"/>
      <c r="DVO27" s="433"/>
      <c r="DVP27" s="433"/>
      <c r="DVQ27" s="433"/>
      <c r="DVR27" s="433"/>
      <c r="DVS27" s="433"/>
      <c r="DVT27" s="433"/>
      <c r="DVU27" s="433"/>
      <c r="DVV27" s="433"/>
      <c r="DVW27" s="433"/>
      <c r="DVX27" s="433"/>
      <c r="DVY27" s="433"/>
      <c r="DVZ27" s="433"/>
      <c r="DWA27" s="433"/>
      <c r="DWB27" s="433"/>
      <c r="DWC27" s="433"/>
      <c r="DWD27" s="433"/>
      <c r="DWE27" s="433"/>
      <c r="DWF27" s="433"/>
      <c r="DWG27" s="433"/>
      <c r="DWH27" s="433"/>
      <c r="DWI27" s="433"/>
      <c r="DWJ27" s="433"/>
      <c r="DWK27" s="433"/>
      <c r="DWL27" s="433"/>
      <c r="DWM27" s="433"/>
      <c r="DWN27" s="433"/>
      <c r="DWO27" s="433"/>
      <c r="DWP27" s="433"/>
      <c r="DWQ27" s="433"/>
      <c r="DWR27" s="433"/>
      <c r="DWS27" s="433"/>
      <c r="DWT27" s="433"/>
      <c r="DWU27" s="433"/>
      <c r="DWV27" s="433"/>
      <c r="DWW27" s="433"/>
      <c r="DWX27" s="433"/>
      <c r="DWY27" s="433"/>
      <c r="DWZ27" s="433"/>
      <c r="DXA27" s="433"/>
      <c r="DXB27" s="433"/>
      <c r="DXC27" s="433"/>
      <c r="DXD27" s="433"/>
      <c r="DXE27" s="433"/>
      <c r="DXF27" s="433"/>
      <c r="DXG27" s="433"/>
      <c r="DXH27" s="433"/>
      <c r="DXI27" s="433"/>
      <c r="DXJ27" s="433"/>
      <c r="DXK27" s="433"/>
      <c r="DXL27" s="433"/>
      <c r="DXM27" s="433"/>
      <c r="DXN27" s="433"/>
      <c r="DXO27" s="433"/>
      <c r="DXP27" s="433"/>
      <c r="DXQ27" s="433"/>
      <c r="DXR27" s="433"/>
      <c r="DXS27" s="433"/>
      <c r="DXT27" s="433"/>
      <c r="DXU27" s="433"/>
      <c r="DXV27" s="433"/>
      <c r="DXW27" s="433"/>
      <c r="DXX27" s="433"/>
      <c r="DXY27" s="433"/>
      <c r="DXZ27" s="433"/>
      <c r="DYA27" s="433"/>
      <c r="DYB27" s="433"/>
      <c r="DYC27" s="433"/>
      <c r="DYD27" s="433"/>
      <c r="DYE27" s="433"/>
      <c r="DYF27" s="433"/>
      <c r="DYG27" s="433"/>
      <c r="DYH27" s="433"/>
      <c r="DYI27" s="433"/>
      <c r="DYJ27" s="433"/>
      <c r="DYK27" s="433"/>
      <c r="DYL27" s="433"/>
      <c r="DYM27" s="433"/>
      <c r="DYN27" s="433"/>
      <c r="DYO27" s="433"/>
      <c r="DYP27" s="433"/>
      <c r="DYQ27" s="433"/>
      <c r="DYR27" s="433"/>
      <c r="DYS27" s="433"/>
      <c r="DYT27" s="433"/>
      <c r="DYU27" s="433"/>
      <c r="DYV27" s="433"/>
      <c r="DYW27" s="433"/>
      <c r="DYX27" s="433"/>
      <c r="DYY27" s="433"/>
      <c r="DYZ27" s="433"/>
      <c r="DZA27" s="433"/>
      <c r="DZB27" s="433"/>
      <c r="DZC27" s="433"/>
      <c r="DZD27" s="433"/>
      <c r="DZE27" s="433"/>
      <c r="DZF27" s="433"/>
      <c r="DZG27" s="433"/>
      <c r="DZH27" s="433"/>
      <c r="DZI27" s="433"/>
      <c r="DZJ27" s="433"/>
      <c r="DZK27" s="433"/>
      <c r="DZL27" s="433"/>
      <c r="DZM27" s="433"/>
      <c r="DZN27" s="433"/>
      <c r="DZO27" s="433"/>
      <c r="DZP27" s="433"/>
      <c r="DZQ27" s="433"/>
      <c r="DZR27" s="433"/>
      <c r="DZS27" s="433"/>
      <c r="DZT27" s="433"/>
      <c r="DZU27" s="433"/>
      <c r="DZV27" s="433"/>
      <c r="DZW27" s="433"/>
      <c r="DZX27" s="433"/>
      <c r="DZY27" s="433"/>
      <c r="DZZ27" s="433"/>
      <c r="EAA27" s="433"/>
      <c r="EAB27" s="433"/>
      <c r="EAC27" s="433"/>
      <c r="EAD27" s="433"/>
      <c r="EAE27" s="433"/>
      <c r="EAF27" s="433"/>
      <c r="EAG27" s="433"/>
      <c r="EAH27" s="433"/>
      <c r="EAI27" s="433"/>
      <c r="EAJ27" s="433"/>
      <c r="EAK27" s="433"/>
      <c r="EAL27" s="433"/>
      <c r="EAM27" s="433"/>
      <c r="EAN27" s="433"/>
      <c r="EAO27" s="433"/>
      <c r="EAP27" s="433"/>
      <c r="EAQ27" s="433"/>
      <c r="EAR27" s="433"/>
      <c r="EAS27" s="433"/>
      <c r="EAT27" s="433"/>
      <c r="EAU27" s="433"/>
      <c r="EAV27" s="433"/>
      <c r="EAW27" s="433"/>
      <c r="EAX27" s="433"/>
      <c r="EAY27" s="433"/>
      <c r="EAZ27" s="433"/>
      <c r="EBA27" s="433"/>
      <c r="EBB27" s="433"/>
      <c r="EBC27" s="433"/>
      <c r="EBD27" s="433"/>
      <c r="EBE27" s="433"/>
      <c r="EBF27" s="433"/>
      <c r="EBG27" s="433"/>
      <c r="EBH27" s="433"/>
      <c r="EBI27" s="433"/>
      <c r="EBJ27" s="433"/>
      <c r="EBK27" s="433"/>
      <c r="EBL27" s="433"/>
      <c r="EBM27" s="433"/>
      <c r="EBN27" s="433"/>
      <c r="EBO27" s="433"/>
      <c r="EBP27" s="433"/>
      <c r="EBQ27" s="433"/>
      <c r="EBR27" s="433"/>
      <c r="EBS27" s="433"/>
      <c r="EBT27" s="433"/>
      <c r="EBU27" s="433"/>
      <c r="EBV27" s="433"/>
      <c r="EBW27" s="433"/>
      <c r="EBX27" s="433"/>
      <c r="EBY27" s="433"/>
      <c r="EBZ27" s="433"/>
      <c r="ECA27" s="433"/>
      <c r="ECB27" s="433"/>
      <c r="ECC27" s="433"/>
      <c r="ECD27" s="433"/>
      <c r="ECE27" s="433"/>
      <c r="ECF27" s="433"/>
      <c r="ECG27" s="433"/>
      <c r="ECH27" s="433"/>
      <c r="ECI27" s="433"/>
      <c r="ECJ27" s="433"/>
      <c r="ECK27" s="433"/>
      <c r="ECL27" s="433"/>
      <c r="ECM27" s="433"/>
      <c r="ECN27" s="433"/>
      <c r="ECO27" s="433"/>
      <c r="ECP27" s="433"/>
      <c r="ECQ27" s="433"/>
      <c r="ECR27" s="433"/>
      <c r="ECS27" s="433"/>
      <c r="ECT27" s="433"/>
      <c r="ECU27" s="433"/>
      <c r="ECV27" s="433"/>
      <c r="ECW27" s="433"/>
      <c r="ECX27" s="433"/>
      <c r="ECY27" s="433"/>
      <c r="ECZ27" s="433"/>
      <c r="EDA27" s="433"/>
      <c r="EDB27" s="433"/>
      <c r="EDC27" s="433"/>
      <c r="EDD27" s="433"/>
      <c r="EDE27" s="433"/>
      <c r="EDF27" s="433"/>
      <c r="EDG27" s="433"/>
      <c r="EDH27" s="433"/>
      <c r="EDI27" s="433"/>
      <c r="EDJ27" s="433"/>
      <c r="EDK27" s="433"/>
      <c r="EDL27" s="433"/>
      <c r="EDM27" s="433"/>
      <c r="EDN27" s="433"/>
      <c r="EDO27" s="433"/>
      <c r="EDP27" s="433"/>
      <c r="EDQ27" s="433"/>
      <c r="EDR27" s="433"/>
      <c r="EDS27" s="433"/>
      <c r="EDT27" s="433"/>
      <c r="EDU27" s="433"/>
      <c r="EDV27" s="433"/>
      <c r="EDW27" s="433"/>
      <c r="EDX27" s="433"/>
      <c r="EDY27" s="433"/>
      <c r="EDZ27" s="433"/>
      <c r="EEA27" s="433"/>
      <c r="EEB27" s="433"/>
      <c r="EEC27" s="433"/>
      <c r="EED27" s="433"/>
      <c r="EEE27" s="433"/>
      <c r="EEF27" s="433"/>
      <c r="EEG27" s="433"/>
      <c r="EEH27" s="433"/>
      <c r="EEI27" s="433"/>
      <c r="EEJ27" s="433"/>
      <c r="EEK27" s="433"/>
      <c r="EEL27" s="433"/>
      <c r="EEM27" s="433"/>
      <c r="EEN27" s="433"/>
      <c r="EEO27" s="433"/>
      <c r="EEP27" s="433"/>
      <c r="EEQ27" s="433"/>
      <c r="EER27" s="433"/>
      <c r="EES27" s="433"/>
      <c r="EET27" s="433"/>
      <c r="EEU27" s="433"/>
      <c r="EEV27" s="433"/>
      <c r="EEW27" s="433"/>
      <c r="EEX27" s="433"/>
      <c r="EEY27" s="433"/>
      <c r="EEZ27" s="433"/>
      <c r="EFA27" s="433"/>
      <c r="EFB27" s="433"/>
      <c r="EFC27" s="433"/>
      <c r="EFD27" s="433"/>
      <c r="EFE27" s="433"/>
      <c r="EFF27" s="433"/>
      <c r="EFG27" s="433"/>
      <c r="EFH27" s="433"/>
      <c r="EFI27" s="433"/>
      <c r="EFJ27" s="433"/>
      <c r="EFK27" s="433"/>
      <c r="EFL27" s="433"/>
      <c r="EFM27" s="433"/>
      <c r="EFN27" s="433"/>
      <c r="EFO27" s="433"/>
      <c r="EFP27" s="433"/>
      <c r="EFQ27" s="433"/>
      <c r="EFR27" s="433"/>
      <c r="EFS27" s="433"/>
      <c r="EFT27" s="433"/>
      <c r="EFU27" s="433"/>
      <c r="EFV27" s="433"/>
      <c r="EFW27" s="433"/>
      <c r="EFX27" s="433"/>
      <c r="EFY27" s="433"/>
      <c r="EFZ27" s="433"/>
      <c r="EGA27" s="433"/>
      <c r="EGB27" s="433"/>
      <c r="EGC27" s="433"/>
      <c r="EGD27" s="433"/>
      <c r="EGE27" s="433"/>
      <c r="EGF27" s="433"/>
      <c r="EGG27" s="433"/>
      <c r="EGH27" s="433"/>
      <c r="EGI27" s="433"/>
      <c r="EGJ27" s="433"/>
      <c r="EGK27" s="433"/>
      <c r="EGL27" s="433"/>
      <c r="EGM27" s="433"/>
      <c r="EGN27" s="433"/>
      <c r="EGO27" s="433"/>
      <c r="EGP27" s="433"/>
      <c r="EGQ27" s="433"/>
      <c r="EGR27" s="433"/>
      <c r="EGS27" s="433"/>
      <c r="EGT27" s="433"/>
      <c r="EGU27" s="433"/>
      <c r="EGV27" s="433"/>
      <c r="EGW27" s="433"/>
      <c r="EGX27" s="433"/>
      <c r="EGY27" s="433"/>
      <c r="EGZ27" s="433"/>
      <c r="EHA27" s="433"/>
      <c r="EHB27" s="433"/>
      <c r="EHC27" s="433"/>
      <c r="EHD27" s="433"/>
      <c r="EHE27" s="433"/>
      <c r="EHF27" s="433"/>
      <c r="EHG27" s="433"/>
      <c r="EHH27" s="433"/>
      <c r="EHI27" s="433"/>
      <c r="EHJ27" s="433"/>
      <c r="EHK27" s="433"/>
      <c r="EHL27" s="433"/>
      <c r="EHM27" s="433"/>
      <c r="EHN27" s="433"/>
      <c r="EHO27" s="433"/>
      <c r="EHP27" s="433"/>
      <c r="EHQ27" s="433"/>
      <c r="EHR27" s="433"/>
      <c r="EHS27" s="433"/>
      <c r="EHT27" s="433"/>
      <c r="EHU27" s="433"/>
      <c r="EHV27" s="433"/>
      <c r="EHW27" s="433"/>
      <c r="EHX27" s="433"/>
      <c r="EHY27" s="433"/>
      <c r="EHZ27" s="433"/>
      <c r="EIA27" s="433"/>
      <c r="EIB27" s="433"/>
      <c r="EIC27" s="433"/>
      <c r="EID27" s="433"/>
      <c r="EIE27" s="433"/>
      <c r="EIF27" s="433"/>
      <c r="EIG27" s="433"/>
      <c r="EIH27" s="433"/>
      <c r="EII27" s="433"/>
      <c r="EIJ27" s="433"/>
      <c r="EIK27" s="433"/>
      <c r="EIL27" s="433"/>
      <c r="EIM27" s="433"/>
      <c r="EIN27" s="433"/>
      <c r="EIO27" s="433"/>
      <c r="EIP27" s="433"/>
      <c r="EIQ27" s="433"/>
      <c r="EIR27" s="433"/>
      <c r="EIS27" s="433"/>
      <c r="EIT27" s="433"/>
      <c r="EIU27" s="433"/>
      <c r="EIV27" s="433"/>
      <c r="EIW27" s="433"/>
      <c r="EIX27" s="433"/>
      <c r="EIY27" s="433"/>
      <c r="EIZ27" s="433"/>
      <c r="EJA27" s="433"/>
      <c r="EJB27" s="433"/>
      <c r="EJC27" s="433"/>
      <c r="EJD27" s="433"/>
      <c r="EJE27" s="433"/>
      <c r="EJF27" s="433"/>
      <c r="EJG27" s="433"/>
      <c r="EJH27" s="433"/>
      <c r="EJI27" s="433"/>
      <c r="EJJ27" s="433"/>
      <c r="EJK27" s="433"/>
      <c r="EJL27" s="433"/>
      <c r="EJM27" s="433"/>
      <c r="EJN27" s="433"/>
      <c r="EJO27" s="433"/>
      <c r="EJP27" s="433"/>
      <c r="EJQ27" s="433"/>
      <c r="EJR27" s="433"/>
      <c r="EJS27" s="433"/>
      <c r="EJT27" s="433"/>
      <c r="EJU27" s="433"/>
      <c r="EJV27" s="433"/>
      <c r="EJW27" s="433"/>
      <c r="EJX27" s="433"/>
      <c r="EJY27" s="433"/>
      <c r="EJZ27" s="433"/>
      <c r="EKA27" s="433"/>
      <c r="EKB27" s="433"/>
      <c r="EKC27" s="433"/>
      <c r="EKD27" s="433"/>
      <c r="EKE27" s="433"/>
      <c r="EKF27" s="433"/>
      <c r="EKG27" s="433"/>
      <c r="EKH27" s="433"/>
      <c r="EKI27" s="433"/>
      <c r="EKJ27" s="433"/>
      <c r="EKK27" s="433"/>
      <c r="EKL27" s="433"/>
      <c r="EKM27" s="433"/>
      <c r="EKN27" s="433"/>
      <c r="EKO27" s="433"/>
      <c r="EKP27" s="433"/>
      <c r="EKQ27" s="433"/>
      <c r="EKR27" s="433"/>
      <c r="EKS27" s="433"/>
      <c r="EKT27" s="433"/>
      <c r="EKU27" s="433"/>
      <c r="EKV27" s="433"/>
      <c r="EKW27" s="433"/>
      <c r="EKX27" s="433"/>
      <c r="EKY27" s="433"/>
      <c r="EKZ27" s="433"/>
      <c r="ELA27" s="433"/>
      <c r="ELB27" s="433"/>
      <c r="ELC27" s="433"/>
      <c r="ELD27" s="433"/>
      <c r="ELE27" s="433"/>
      <c r="ELF27" s="433"/>
      <c r="ELG27" s="433"/>
      <c r="ELH27" s="433"/>
      <c r="ELI27" s="433"/>
      <c r="ELJ27" s="433"/>
      <c r="ELK27" s="433"/>
      <c r="ELL27" s="433"/>
      <c r="ELM27" s="433"/>
      <c r="ELN27" s="433"/>
      <c r="ELO27" s="433"/>
      <c r="ELP27" s="433"/>
      <c r="ELQ27" s="433"/>
      <c r="ELR27" s="433"/>
      <c r="ELS27" s="433"/>
      <c r="ELT27" s="433"/>
      <c r="ELU27" s="433"/>
      <c r="ELV27" s="433"/>
      <c r="ELW27" s="433"/>
      <c r="ELX27" s="433"/>
      <c r="ELY27" s="433"/>
      <c r="ELZ27" s="433"/>
      <c r="EMA27" s="433"/>
      <c r="EMB27" s="433"/>
      <c r="EMC27" s="433"/>
      <c r="EMD27" s="433"/>
      <c r="EME27" s="433"/>
      <c r="EMF27" s="433"/>
      <c r="EMG27" s="433"/>
      <c r="EMH27" s="433"/>
      <c r="EMI27" s="433"/>
      <c r="EMJ27" s="433"/>
      <c r="EMK27" s="433"/>
      <c r="EML27" s="433"/>
      <c r="EMM27" s="433"/>
      <c r="EMN27" s="433"/>
      <c r="EMO27" s="433"/>
      <c r="EMP27" s="433"/>
      <c r="EMQ27" s="433"/>
      <c r="EMR27" s="433"/>
      <c r="EMS27" s="433"/>
      <c r="EMT27" s="433"/>
      <c r="EMU27" s="433"/>
      <c r="EMV27" s="433"/>
      <c r="EMW27" s="433"/>
      <c r="EMX27" s="433"/>
      <c r="EMY27" s="433"/>
      <c r="EMZ27" s="433"/>
      <c r="ENA27" s="433"/>
      <c r="ENB27" s="433"/>
      <c r="ENC27" s="433"/>
      <c r="END27" s="433"/>
      <c r="ENE27" s="433"/>
      <c r="ENF27" s="433"/>
      <c r="ENG27" s="433"/>
      <c r="ENH27" s="433"/>
      <c r="ENI27" s="433"/>
      <c r="ENJ27" s="433"/>
      <c r="ENK27" s="433"/>
      <c r="ENL27" s="433"/>
      <c r="ENM27" s="433"/>
      <c r="ENN27" s="433"/>
      <c r="ENO27" s="433"/>
      <c r="ENP27" s="433"/>
      <c r="ENQ27" s="433"/>
      <c r="ENR27" s="433"/>
      <c r="ENS27" s="433"/>
      <c r="ENT27" s="433"/>
      <c r="ENU27" s="433"/>
      <c r="ENV27" s="433"/>
      <c r="ENW27" s="433"/>
      <c r="ENX27" s="433"/>
      <c r="ENY27" s="433"/>
      <c r="ENZ27" s="433"/>
      <c r="EOA27" s="433"/>
      <c r="EOB27" s="433"/>
      <c r="EOC27" s="433"/>
      <c r="EOD27" s="433"/>
      <c r="EOE27" s="433"/>
      <c r="EOF27" s="433"/>
      <c r="EOG27" s="433"/>
      <c r="EOH27" s="433"/>
      <c r="EOI27" s="433"/>
      <c r="EOJ27" s="433"/>
      <c r="EOK27" s="433"/>
      <c r="EOL27" s="433"/>
      <c r="EOM27" s="433"/>
      <c r="EON27" s="433"/>
      <c r="EOO27" s="433"/>
      <c r="EOP27" s="433"/>
      <c r="EOQ27" s="433"/>
      <c r="EOR27" s="433"/>
      <c r="EOS27" s="433"/>
      <c r="EOT27" s="433"/>
      <c r="EOU27" s="433"/>
      <c r="EOV27" s="433"/>
      <c r="EOW27" s="433"/>
      <c r="EOX27" s="433"/>
      <c r="EOY27" s="433"/>
      <c r="EOZ27" s="433"/>
      <c r="EPA27" s="433"/>
      <c r="EPB27" s="433"/>
      <c r="EPC27" s="433"/>
      <c r="EPD27" s="433"/>
      <c r="EPE27" s="433"/>
      <c r="EPF27" s="433"/>
      <c r="EPG27" s="433"/>
      <c r="EPH27" s="433"/>
      <c r="EPI27" s="433"/>
      <c r="EPJ27" s="433"/>
      <c r="EPK27" s="433"/>
      <c r="EPL27" s="433"/>
      <c r="EPM27" s="433"/>
      <c r="EPN27" s="433"/>
      <c r="EPO27" s="433"/>
      <c r="EPP27" s="433"/>
      <c r="EPQ27" s="433"/>
      <c r="EPR27" s="433"/>
      <c r="EPS27" s="433"/>
      <c r="EPT27" s="433"/>
      <c r="EPU27" s="433"/>
      <c r="EPV27" s="433"/>
      <c r="EPW27" s="433"/>
      <c r="EPX27" s="433"/>
      <c r="EPY27" s="433"/>
      <c r="EPZ27" s="433"/>
      <c r="EQA27" s="433"/>
      <c r="EQB27" s="433"/>
      <c r="EQC27" s="433"/>
      <c r="EQD27" s="433"/>
      <c r="EQE27" s="433"/>
      <c r="EQF27" s="433"/>
      <c r="EQG27" s="433"/>
      <c r="EQH27" s="433"/>
      <c r="EQI27" s="433"/>
      <c r="EQJ27" s="433"/>
      <c r="EQK27" s="433"/>
      <c r="EQL27" s="433"/>
      <c r="EQM27" s="433"/>
      <c r="EQN27" s="433"/>
      <c r="EQO27" s="433"/>
      <c r="EQP27" s="433"/>
      <c r="EQQ27" s="433"/>
      <c r="EQR27" s="433"/>
      <c r="EQS27" s="433"/>
      <c r="EQT27" s="433"/>
      <c r="EQU27" s="433"/>
      <c r="EQV27" s="433"/>
      <c r="EQW27" s="433"/>
      <c r="EQX27" s="433"/>
      <c r="EQY27" s="433"/>
      <c r="EQZ27" s="433"/>
      <c r="ERA27" s="433"/>
      <c r="ERB27" s="433"/>
      <c r="ERC27" s="433"/>
      <c r="ERD27" s="433"/>
      <c r="ERE27" s="433"/>
      <c r="ERF27" s="433"/>
      <c r="ERG27" s="433"/>
      <c r="ERH27" s="433"/>
      <c r="ERI27" s="433"/>
      <c r="ERJ27" s="433"/>
      <c r="ERK27" s="433"/>
      <c r="ERL27" s="433"/>
      <c r="ERM27" s="433"/>
      <c r="ERN27" s="433"/>
      <c r="ERO27" s="433"/>
      <c r="ERP27" s="433"/>
      <c r="ERQ27" s="433"/>
      <c r="ERR27" s="433"/>
      <c r="ERS27" s="433"/>
      <c r="ERT27" s="433"/>
      <c r="ERU27" s="433"/>
      <c r="ERV27" s="433"/>
      <c r="ERW27" s="433"/>
      <c r="ERX27" s="433"/>
      <c r="ERY27" s="433"/>
      <c r="ERZ27" s="433"/>
      <c r="ESA27" s="433"/>
      <c r="ESB27" s="433"/>
      <c r="ESC27" s="433"/>
      <c r="ESD27" s="433"/>
      <c r="ESE27" s="433"/>
      <c r="ESF27" s="433"/>
      <c r="ESG27" s="433"/>
      <c r="ESH27" s="433"/>
      <c r="ESI27" s="433"/>
      <c r="ESJ27" s="433"/>
      <c r="ESK27" s="433"/>
      <c r="ESL27" s="433"/>
      <c r="ESM27" s="433"/>
      <c r="ESN27" s="433"/>
      <c r="ESO27" s="433"/>
      <c r="ESP27" s="433"/>
      <c r="ESQ27" s="433"/>
      <c r="ESR27" s="433"/>
      <c r="ESS27" s="433"/>
      <c r="EST27" s="433"/>
      <c r="ESU27" s="433"/>
      <c r="ESV27" s="433"/>
      <c r="ESW27" s="433"/>
      <c r="ESX27" s="433"/>
      <c r="ESY27" s="433"/>
      <c r="ESZ27" s="433"/>
      <c r="ETA27" s="433"/>
      <c r="ETB27" s="433"/>
      <c r="ETC27" s="433"/>
      <c r="ETD27" s="433"/>
      <c r="ETE27" s="433"/>
      <c r="ETF27" s="433"/>
      <c r="ETG27" s="433"/>
      <c r="ETH27" s="433"/>
      <c r="ETI27" s="433"/>
      <c r="ETJ27" s="433"/>
      <c r="ETK27" s="433"/>
      <c r="ETL27" s="433"/>
      <c r="ETM27" s="433"/>
      <c r="ETN27" s="433"/>
      <c r="ETO27" s="433"/>
      <c r="ETP27" s="433"/>
      <c r="ETQ27" s="433"/>
      <c r="ETR27" s="433"/>
      <c r="ETS27" s="433"/>
      <c r="ETT27" s="433"/>
      <c r="ETU27" s="433"/>
      <c r="ETV27" s="433"/>
      <c r="ETW27" s="433"/>
      <c r="ETX27" s="433"/>
      <c r="ETY27" s="433"/>
      <c r="ETZ27" s="433"/>
      <c r="EUA27" s="433"/>
      <c r="EUB27" s="433"/>
      <c r="EUC27" s="433"/>
      <c r="EUD27" s="433"/>
      <c r="EUE27" s="433"/>
      <c r="EUF27" s="433"/>
      <c r="EUG27" s="433"/>
      <c r="EUH27" s="433"/>
      <c r="EUI27" s="433"/>
      <c r="EUJ27" s="433"/>
      <c r="EUK27" s="433"/>
      <c r="EUL27" s="433"/>
      <c r="EUM27" s="433"/>
      <c r="EUN27" s="433"/>
      <c r="EUO27" s="433"/>
      <c r="EUP27" s="433"/>
      <c r="EUQ27" s="433"/>
      <c r="EUR27" s="433"/>
      <c r="EUS27" s="433"/>
      <c r="EUT27" s="433"/>
      <c r="EUU27" s="433"/>
      <c r="EUV27" s="433"/>
      <c r="EUW27" s="433"/>
      <c r="EUX27" s="433"/>
      <c r="EUY27" s="433"/>
      <c r="EUZ27" s="433"/>
      <c r="EVA27" s="433"/>
      <c r="EVB27" s="433"/>
      <c r="EVC27" s="433"/>
      <c r="EVD27" s="433"/>
      <c r="EVE27" s="433"/>
      <c r="EVF27" s="433"/>
      <c r="EVG27" s="433"/>
      <c r="EVH27" s="433"/>
      <c r="EVI27" s="433"/>
      <c r="EVJ27" s="433"/>
      <c r="EVK27" s="433"/>
      <c r="EVL27" s="433"/>
      <c r="EVM27" s="433"/>
      <c r="EVN27" s="433"/>
      <c r="EVO27" s="433"/>
      <c r="EVP27" s="433"/>
      <c r="EVQ27" s="433"/>
      <c r="EVR27" s="433"/>
      <c r="EVS27" s="433"/>
      <c r="EVT27" s="433"/>
      <c r="EVU27" s="433"/>
      <c r="EVV27" s="433"/>
      <c r="EVW27" s="433"/>
      <c r="EVX27" s="433"/>
      <c r="EVY27" s="433"/>
      <c r="EVZ27" s="433"/>
      <c r="EWA27" s="433"/>
      <c r="EWB27" s="433"/>
      <c r="EWC27" s="433"/>
      <c r="EWD27" s="433"/>
      <c r="EWE27" s="433"/>
      <c r="EWF27" s="433"/>
      <c r="EWG27" s="433"/>
      <c r="EWH27" s="433"/>
      <c r="EWI27" s="433"/>
      <c r="EWJ27" s="433"/>
      <c r="EWK27" s="433"/>
      <c r="EWL27" s="433"/>
      <c r="EWM27" s="433"/>
      <c r="EWN27" s="433"/>
      <c r="EWO27" s="433"/>
      <c r="EWP27" s="433"/>
      <c r="EWQ27" s="433"/>
      <c r="EWR27" s="433"/>
      <c r="EWS27" s="433"/>
      <c r="EWT27" s="433"/>
      <c r="EWU27" s="433"/>
      <c r="EWV27" s="433"/>
      <c r="EWW27" s="433"/>
      <c r="EWX27" s="433"/>
      <c r="EWY27" s="433"/>
      <c r="EWZ27" s="433"/>
      <c r="EXA27" s="433"/>
      <c r="EXB27" s="433"/>
      <c r="EXC27" s="433"/>
      <c r="EXD27" s="433"/>
      <c r="EXE27" s="433"/>
      <c r="EXF27" s="433"/>
      <c r="EXG27" s="433"/>
      <c r="EXH27" s="433"/>
      <c r="EXI27" s="433"/>
      <c r="EXJ27" s="433"/>
      <c r="EXK27" s="433"/>
      <c r="EXL27" s="433"/>
      <c r="EXM27" s="433"/>
      <c r="EXN27" s="433"/>
      <c r="EXO27" s="433"/>
      <c r="EXP27" s="433"/>
      <c r="EXQ27" s="433"/>
      <c r="EXR27" s="433"/>
      <c r="EXS27" s="433"/>
      <c r="EXT27" s="433"/>
      <c r="EXU27" s="433"/>
      <c r="EXV27" s="433"/>
      <c r="EXW27" s="433"/>
      <c r="EXX27" s="433"/>
      <c r="EXY27" s="433"/>
      <c r="EXZ27" s="433"/>
      <c r="EYA27" s="433"/>
      <c r="EYB27" s="433"/>
      <c r="EYC27" s="433"/>
      <c r="EYD27" s="433"/>
      <c r="EYE27" s="433"/>
      <c r="EYF27" s="433"/>
      <c r="EYG27" s="433"/>
      <c r="EYH27" s="433"/>
      <c r="EYI27" s="433"/>
      <c r="EYJ27" s="433"/>
      <c r="EYK27" s="433"/>
      <c r="EYL27" s="433"/>
      <c r="EYM27" s="433"/>
      <c r="EYN27" s="433"/>
      <c r="EYO27" s="433"/>
      <c r="EYP27" s="433"/>
      <c r="EYQ27" s="433"/>
      <c r="EYR27" s="433"/>
      <c r="EYS27" s="433"/>
      <c r="EYT27" s="433"/>
      <c r="EYU27" s="433"/>
      <c r="EYV27" s="433"/>
      <c r="EYW27" s="433"/>
      <c r="EYX27" s="433"/>
      <c r="EYY27" s="433"/>
      <c r="EYZ27" s="433"/>
      <c r="EZA27" s="433"/>
      <c r="EZB27" s="433"/>
      <c r="EZC27" s="433"/>
      <c r="EZD27" s="433"/>
      <c r="EZE27" s="433"/>
      <c r="EZF27" s="433"/>
      <c r="EZG27" s="433"/>
      <c r="EZH27" s="433"/>
      <c r="EZI27" s="433"/>
      <c r="EZJ27" s="433"/>
      <c r="EZK27" s="433"/>
      <c r="EZL27" s="433"/>
      <c r="EZM27" s="433"/>
      <c r="EZN27" s="433"/>
      <c r="EZO27" s="433"/>
      <c r="EZP27" s="433"/>
      <c r="EZQ27" s="433"/>
      <c r="EZR27" s="433"/>
      <c r="EZS27" s="433"/>
      <c r="EZT27" s="433"/>
      <c r="EZU27" s="433"/>
      <c r="EZV27" s="433"/>
      <c r="EZW27" s="433"/>
      <c r="EZX27" s="433"/>
      <c r="EZY27" s="433"/>
      <c r="EZZ27" s="433"/>
      <c r="FAA27" s="433"/>
      <c r="FAB27" s="433"/>
      <c r="FAC27" s="433"/>
      <c r="FAD27" s="433"/>
      <c r="FAE27" s="433"/>
      <c r="FAF27" s="433"/>
      <c r="FAG27" s="433"/>
      <c r="FAH27" s="433"/>
      <c r="FAI27" s="433"/>
      <c r="FAJ27" s="433"/>
      <c r="FAK27" s="433"/>
      <c r="FAL27" s="433"/>
      <c r="FAM27" s="433"/>
      <c r="FAN27" s="433"/>
      <c r="FAO27" s="433"/>
      <c r="FAP27" s="433"/>
      <c r="FAQ27" s="433"/>
      <c r="FAR27" s="433"/>
      <c r="FAS27" s="433"/>
      <c r="FAT27" s="433"/>
      <c r="FAU27" s="433"/>
      <c r="FAV27" s="433"/>
      <c r="FAW27" s="433"/>
      <c r="FAX27" s="433"/>
      <c r="FAY27" s="433"/>
      <c r="FAZ27" s="433"/>
      <c r="FBA27" s="433"/>
      <c r="FBB27" s="433"/>
      <c r="FBC27" s="433"/>
      <c r="FBD27" s="433"/>
      <c r="FBE27" s="433"/>
      <c r="FBF27" s="433"/>
      <c r="FBG27" s="433"/>
      <c r="FBH27" s="433"/>
      <c r="FBI27" s="433"/>
      <c r="FBJ27" s="433"/>
      <c r="FBK27" s="433"/>
      <c r="FBL27" s="433"/>
      <c r="FBM27" s="433"/>
      <c r="FBN27" s="433"/>
      <c r="FBO27" s="433"/>
      <c r="FBP27" s="433"/>
      <c r="FBQ27" s="433"/>
      <c r="FBR27" s="433"/>
      <c r="FBS27" s="433"/>
      <c r="FBT27" s="433"/>
      <c r="FBU27" s="433"/>
      <c r="FBV27" s="433"/>
      <c r="FBW27" s="433"/>
      <c r="FBX27" s="433"/>
      <c r="FBY27" s="433"/>
      <c r="FBZ27" s="433"/>
      <c r="FCA27" s="433"/>
      <c r="FCB27" s="433"/>
      <c r="FCC27" s="433"/>
      <c r="FCD27" s="433"/>
      <c r="FCE27" s="433"/>
      <c r="FCF27" s="433"/>
      <c r="FCG27" s="433"/>
      <c r="FCH27" s="433"/>
      <c r="FCI27" s="433"/>
      <c r="FCJ27" s="433"/>
      <c r="FCK27" s="433"/>
      <c r="FCL27" s="433"/>
      <c r="FCM27" s="433"/>
      <c r="FCN27" s="433"/>
      <c r="FCO27" s="433"/>
      <c r="FCP27" s="433"/>
      <c r="FCQ27" s="433"/>
      <c r="FCR27" s="433"/>
      <c r="FCS27" s="433"/>
      <c r="FCT27" s="433"/>
      <c r="FCU27" s="433"/>
      <c r="FCV27" s="433"/>
      <c r="FCW27" s="433"/>
      <c r="FCX27" s="433"/>
      <c r="FCY27" s="433"/>
      <c r="FCZ27" s="433"/>
      <c r="FDA27" s="433"/>
      <c r="FDB27" s="433"/>
      <c r="FDC27" s="433"/>
      <c r="FDD27" s="433"/>
      <c r="FDE27" s="433"/>
      <c r="FDF27" s="433"/>
      <c r="FDG27" s="433"/>
      <c r="FDH27" s="433"/>
      <c r="FDI27" s="433"/>
      <c r="FDJ27" s="433"/>
      <c r="FDK27" s="433"/>
      <c r="FDL27" s="433"/>
      <c r="FDM27" s="433"/>
      <c r="FDN27" s="433"/>
      <c r="FDO27" s="433"/>
      <c r="FDP27" s="433"/>
      <c r="FDQ27" s="433"/>
      <c r="FDR27" s="433"/>
      <c r="FDS27" s="433"/>
      <c r="FDT27" s="433"/>
      <c r="FDU27" s="433"/>
      <c r="FDV27" s="433"/>
      <c r="FDW27" s="433"/>
      <c r="FDX27" s="433"/>
      <c r="FDY27" s="433"/>
      <c r="FDZ27" s="433"/>
      <c r="FEA27" s="433"/>
      <c r="FEB27" s="433"/>
      <c r="FEC27" s="433"/>
      <c r="FED27" s="433"/>
      <c r="FEE27" s="433"/>
      <c r="FEF27" s="433"/>
      <c r="FEG27" s="433"/>
      <c r="FEH27" s="433"/>
      <c r="FEI27" s="433"/>
      <c r="FEJ27" s="433"/>
      <c r="FEK27" s="433"/>
      <c r="FEL27" s="433"/>
      <c r="FEM27" s="433"/>
      <c r="FEN27" s="433"/>
      <c r="FEO27" s="433"/>
      <c r="FEP27" s="433"/>
      <c r="FEQ27" s="433"/>
      <c r="FER27" s="433"/>
      <c r="FES27" s="433"/>
      <c r="FET27" s="433"/>
      <c r="FEU27" s="433"/>
      <c r="FEV27" s="433"/>
      <c r="FEW27" s="433"/>
      <c r="FEX27" s="433"/>
      <c r="FEY27" s="433"/>
      <c r="FEZ27" s="433"/>
      <c r="FFA27" s="433"/>
      <c r="FFB27" s="433"/>
      <c r="FFC27" s="433"/>
      <c r="FFD27" s="433"/>
      <c r="FFE27" s="433"/>
      <c r="FFF27" s="433"/>
      <c r="FFG27" s="433"/>
      <c r="FFH27" s="433"/>
      <c r="FFI27" s="433"/>
      <c r="FFJ27" s="433"/>
      <c r="FFK27" s="433"/>
      <c r="FFL27" s="433"/>
      <c r="FFM27" s="433"/>
      <c r="FFN27" s="433"/>
      <c r="FFO27" s="433"/>
      <c r="FFP27" s="433"/>
      <c r="FFQ27" s="433"/>
      <c r="FFR27" s="433"/>
      <c r="FFS27" s="433"/>
      <c r="FFT27" s="433"/>
      <c r="FFU27" s="433"/>
      <c r="FFV27" s="433"/>
      <c r="FFW27" s="433"/>
      <c r="FFX27" s="433"/>
      <c r="FFY27" s="433"/>
      <c r="FFZ27" s="433"/>
      <c r="FGA27" s="433"/>
      <c r="FGB27" s="433"/>
      <c r="FGC27" s="433"/>
      <c r="FGD27" s="433"/>
      <c r="FGE27" s="433"/>
      <c r="FGF27" s="433"/>
      <c r="FGG27" s="433"/>
      <c r="FGH27" s="433"/>
      <c r="FGI27" s="433"/>
      <c r="FGJ27" s="433"/>
      <c r="FGK27" s="433"/>
      <c r="FGL27" s="433"/>
      <c r="FGM27" s="433"/>
      <c r="FGN27" s="433"/>
      <c r="FGO27" s="433"/>
      <c r="FGP27" s="433"/>
      <c r="FGQ27" s="433"/>
      <c r="FGR27" s="433"/>
      <c r="FGS27" s="433"/>
      <c r="FGT27" s="433"/>
      <c r="FGU27" s="433"/>
      <c r="FGV27" s="433"/>
      <c r="FGW27" s="433"/>
      <c r="FGX27" s="433"/>
      <c r="FGY27" s="433"/>
      <c r="FGZ27" s="433"/>
      <c r="FHA27" s="433"/>
      <c r="FHB27" s="433"/>
      <c r="FHC27" s="433"/>
      <c r="FHD27" s="433"/>
      <c r="FHE27" s="433"/>
      <c r="FHF27" s="433"/>
      <c r="FHG27" s="433"/>
      <c r="FHH27" s="433"/>
      <c r="FHI27" s="433"/>
      <c r="FHJ27" s="433"/>
      <c r="FHK27" s="433"/>
      <c r="FHL27" s="433"/>
      <c r="FHM27" s="433"/>
      <c r="FHN27" s="433"/>
      <c r="FHO27" s="433"/>
      <c r="FHP27" s="433"/>
      <c r="FHQ27" s="433"/>
      <c r="FHR27" s="433"/>
      <c r="FHS27" s="433"/>
      <c r="FHT27" s="433"/>
      <c r="FHU27" s="433"/>
      <c r="FHV27" s="433"/>
      <c r="FHW27" s="433"/>
      <c r="FHX27" s="433"/>
      <c r="FHY27" s="433"/>
      <c r="FHZ27" s="433"/>
      <c r="FIA27" s="433"/>
      <c r="FIB27" s="433"/>
      <c r="FIC27" s="433"/>
      <c r="FID27" s="433"/>
      <c r="FIE27" s="433"/>
      <c r="FIF27" s="433"/>
      <c r="FIG27" s="433"/>
      <c r="FIH27" s="433"/>
      <c r="FII27" s="433"/>
      <c r="FIJ27" s="433"/>
      <c r="FIK27" s="433"/>
      <c r="FIL27" s="433"/>
      <c r="FIM27" s="433"/>
      <c r="FIN27" s="433"/>
      <c r="FIO27" s="433"/>
      <c r="FIP27" s="433"/>
      <c r="FIQ27" s="433"/>
      <c r="FIR27" s="433"/>
      <c r="FIS27" s="433"/>
      <c r="FIT27" s="433"/>
      <c r="FIU27" s="433"/>
      <c r="FIV27" s="433"/>
      <c r="FIW27" s="433"/>
      <c r="FIX27" s="433"/>
      <c r="FIY27" s="433"/>
      <c r="FIZ27" s="433"/>
      <c r="FJA27" s="433"/>
      <c r="FJB27" s="433"/>
      <c r="FJC27" s="433"/>
      <c r="FJD27" s="433"/>
      <c r="FJE27" s="433"/>
      <c r="FJF27" s="433"/>
      <c r="FJG27" s="433"/>
      <c r="FJH27" s="433"/>
      <c r="FJI27" s="433"/>
      <c r="FJJ27" s="433"/>
      <c r="FJK27" s="433"/>
      <c r="FJL27" s="433"/>
      <c r="FJM27" s="433"/>
      <c r="FJN27" s="433"/>
      <c r="FJO27" s="433"/>
      <c r="FJP27" s="433"/>
      <c r="FJQ27" s="433"/>
      <c r="FJR27" s="433"/>
      <c r="FJS27" s="433"/>
      <c r="FJT27" s="433"/>
      <c r="FJU27" s="433"/>
      <c r="FJV27" s="433"/>
      <c r="FJW27" s="433"/>
      <c r="FJX27" s="433"/>
      <c r="FJY27" s="433"/>
      <c r="FJZ27" s="433"/>
      <c r="FKA27" s="433"/>
      <c r="FKB27" s="433"/>
      <c r="FKC27" s="433"/>
      <c r="FKD27" s="433"/>
      <c r="FKE27" s="433"/>
      <c r="FKF27" s="433"/>
      <c r="FKG27" s="433"/>
      <c r="FKH27" s="433"/>
      <c r="FKI27" s="433"/>
      <c r="FKJ27" s="433"/>
      <c r="FKK27" s="433"/>
      <c r="FKL27" s="433"/>
      <c r="FKM27" s="433"/>
      <c r="FKN27" s="433"/>
      <c r="FKO27" s="433"/>
      <c r="FKP27" s="433"/>
      <c r="FKQ27" s="433"/>
      <c r="FKR27" s="433"/>
      <c r="FKS27" s="433"/>
      <c r="FKT27" s="433"/>
      <c r="FKU27" s="433"/>
      <c r="FKV27" s="433"/>
      <c r="FKW27" s="433"/>
      <c r="FKX27" s="433"/>
      <c r="FKY27" s="433"/>
      <c r="FKZ27" s="433"/>
      <c r="FLA27" s="433"/>
      <c r="FLB27" s="433"/>
      <c r="FLC27" s="433"/>
      <c r="FLD27" s="433"/>
      <c r="FLE27" s="433"/>
      <c r="FLF27" s="433"/>
      <c r="FLG27" s="433"/>
      <c r="FLH27" s="433"/>
      <c r="FLI27" s="433"/>
      <c r="FLJ27" s="433"/>
      <c r="FLK27" s="433"/>
      <c r="FLL27" s="433"/>
      <c r="FLM27" s="433"/>
      <c r="FLN27" s="433"/>
      <c r="FLO27" s="433"/>
      <c r="FLP27" s="433"/>
      <c r="FLQ27" s="433"/>
      <c r="FLR27" s="433"/>
      <c r="FLS27" s="433"/>
      <c r="FLT27" s="433"/>
      <c r="FLU27" s="433"/>
      <c r="FLV27" s="433"/>
      <c r="FLW27" s="433"/>
      <c r="FLX27" s="433"/>
      <c r="FLY27" s="433"/>
      <c r="FLZ27" s="433"/>
      <c r="FMA27" s="433"/>
      <c r="FMB27" s="433"/>
      <c r="FMC27" s="433"/>
      <c r="FMD27" s="433"/>
      <c r="FME27" s="433"/>
      <c r="FMF27" s="433"/>
      <c r="FMG27" s="433"/>
      <c r="FMH27" s="433"/>
      <c r="FMI27" s="433"/>
      <c r="FMJ27" s="433"/>
      <c r="FMK27" s="433"/>
      <c r="FML27" s="433"/>
      <c r="FMM27" s="433"/>
      <c r="FMN27" s="433"/>
      <c r="FMO27" s="433"/>
      <c r="FMP27" s="433"/>
      <c r="FMQ27" s="433"/>
      <c r="FMR27" s="433"/>
      <c r="FMS27" s="433"/>
      <c r="FMT27" s="433"/>
      <c r="FMU27" s="433"/>
      <c r="FMV27" s="433"/>
      <c r="FMW27" s="433"/>
      <c r="FMX27" s="433"/>
      <c r="FMY27" s="433"/>
      <c r="FMZ27" s="433"/>
      <c r="FNA27" s="433"/>
      <c r="FNB27" s="433"/>
      <c r="FNC27" s="433"/>
      <c r="FND27" s="433"/>
      <c r="FNE27" s="433"/>
      <c r="FNF27" s="433"/>
      <c r="FNG27" s="433"/>
      <c r="FNH27" s="433"/>
      <c r="FNI27" s="433"/>
      <c r="FNJ27" s="433"/>
      <c r="FNK27" s="433"/>
      <c r="FNL27" s="433"/>
      <c r="FNM27" s="433"/>
      <c r="FNN27" s="433"/>
      <c r="FNO27" s="433"/>
      <c r="FNP27" s="433"/>
      <c r="FNQ27" s="433"/>
      <c r="FNR27" s="433"/>
      <c r="FNS27" s="433"/>
      <c r="FNT27" s="433"/>
      <c r="FNU27" s="433"/>
      <c r="FNV27" s="433"/>
      <c r="FNW27" s="433"/>
      <c r="FNX27" s="433"/>
      <c r="FNY27" s="433"/>
      <c r="FNZ27" s="433"/>
      <c r="FOA27" s="433"/>
      <c r="FOB27" s="433"/>
      <c r="FOC27" s="433"/>
      <c r="FOD27" s="433"/>
      <c r="FOE27" s="433"/>
      <c r="FOF27" s="433"/>
      <c r="FOG27" s="433"/>
      <c r="FOH27" s="433"/>
      <c r="FOI27" s="433"/>
      <c r="FOJ27" s="433"/>
      <c r="FOK27" s="433"/>
      <c r="FOL27" s="433"/>
      <c r="FOM27" s="433"/>
      <c r="FON27" s="433"/>
      <c r="FOO27" s="433"/>
      <c r="FOP27" s="433"/>
      <c r="FOQ27" s="433"/>
      <c r="FOR27" s="433"/>
      <c r="FOS27" s="433"/>
      <c r="FOT27" s="433"/>
      <c r="FOU27" s="433"/>
      <c r="FOV27" s="433"/>
      <c r="FOW27" s="433"/>
      <c r="FOX27" s="433"/>
      <c r="FOY27" s="433"/>
      <c r="FOZ27" s="433"/>
      <c r="FPA27" s="433"/>
      <c r="FPB27" s="433"/>
      <c r="FPC27" s="433"/>
      <c r="FPD27" s="433"/>
      <c r="FPE27" s="433"/>
      <c r="FPF27" s="433"/>
      <c r="FPG27" s="433"/>
      <c r="FPH27" s="433"/>
      <c r="FPI27" s="433"/>
      <c r="FPJ27" s="433"/>
      <c r="FPK27" s="433"/>
      <c r="FPL27" s="433"/>
      <c r="FPM27" s="433"/>
      <c r="FPN27" s="433"/>
      <c r="FPO27" s="433"/>
      <c r="FPP27" s="433"/>
      <c r="FPQ27" s="433"/>
      <c r="FPR27" s="433"/>
      <c r="FPS27" s="433"/>
      <c r="FPT27" s="433"/>
      <c r="FPU27" s="433"/>
      <c r="FPV27" s="433"/>
      <c r="FPW27" s="433"/>
      <c r="FPX27" s="433"/>
      <c r="FPY27" s="433"/>
      <c r="FPZ27" s="433"/>
      <c r="FQA27" s="433"/>
      <c r="FQB27" s="433"/>
      <c r="FQC27" s="433"/>
      <c r="FQD27" s="433"/>
      <c r="FQE27" s="433"/>
      <c r="FQF27" s="433"/>
      <c r="FQG27" s="433"/>
      <c r="FQH27" s="433"/>
      <c r="FQI27" s="433"/>
      <c r="FQJ27" s="433"/>
      <c r="FQK27" s="433"/>
      <c r="FQL27" s="433"/>
      <c r="FQM27" s="433"/>
      <c r="FQN27" s="433"/>
      <c r="FQO27" s="433"/>
      <c r="FQP27" s="433"/>
      <c r="FQQ27" s="433"/>
      <c r="FQR27" s="433"/>
      <c r="FQS27" s="433"/>
      <c r="FQT27" s="433"/>
      <c r="FQU27" s="433"/>
      <c r="FQV27" s="433"/>
      <c r="FQW27" s="433"/>
      <c r="FQX27" s="433"/>
      <c r="FQY27" s="433"/>
      <c r="FQZ27" s="433"/>
      <c r="FRA27" s="433"/>
      <c r="FRB27" s="433"/>
      <c r="FRC27" s="433"/>
      <c r="FRD27" s="433"/>
      <c r="FRE27" s="433"/>
      <c r="FRF27" s="433"/>
      <c r="FRG27" s="433"/>
      <c r="FRH27" s="433"/>
      <c r="FRI27" s="433"/>
      <c r="FRJ27" s="433"/>
      <c r="FRK27" s="433"/>
      <c r="FRL27" s="433"/>
      <c r="FRM27" s="433"/>
      <c r="FRN27" s="433"/>
      <c r="FRO27" s="433"/>
      <c r="FRP27" s="433"/>
      <c r="FRQ27" s="433"/>
      <c r="FRR27" s="433"/>
      <c r="FRS27" s="433"/>
      <c r="FRT27" s="433"/>
      <c r="FRU27" s="433"/>
      <c r="FRV27" s="433"/>
      <c r="FRW27" s="433"/>
      <c r="FRX27" s="433"/>
      <c r="FRY27" s="433"/>
      <c r="FRZ27" s="433"/>
      <c r="FSA27" s="433"/>
      <c r="FSB27" s="433"/>
      <c r="FSC27" s="433"/>
      <c r="FSD27" s="433"/>
      <c r="FSE27" s="433"/>
      <c r="FSF27" s="433"/>
      <c r="FSG27" s="433"/>
      <c r="FSH27" s="433"/>
      <c r="FSI27" s="433"/>
      <c r="FSJ27" s="433"/>
      <c r="FSK27" s="433"/>
      <c r="FSL27" s="433"/>
      <c r="FSM27" s="433"/>
      <c r="FSN27" s="433"/>
      <c r="FSO27" s="433"/>
      <c r="FSP27" s="433"/>
      <c r="FSQ27" s="433"/>
      <c r="FSR27" s="433"/>
      <c r="FSS27" s="433"/>
      <c r="FST27" s="433"/>
      <c r="FSU27" s="433"/>
      <c r="FSV27" s="433"/>
      <c r="FSW27" s="433"/>
      <c r="FSX27" s="433"/>
      <c r="FSY27" s="433"/>
      <c r="FSZ27" s="433"/>
      <c r="FTA27" s="433"/>
      <c r="FTB27" s="433"/>
      <c r="FTC27" s="433"/>
      <c r="FTD27" s="433"/>
      <c r="FTE27" s="433"/>
      <c r="FTF27" s="433"/>
      <c r="FTG27" s="433"/>
      <c r="FTH27" s="433"/>
      <c r="FTI27" s="433"/>
      <c r="FTJ27" s="433"/>
      <c r="FTK27" s="433"/>
      <c r="FTL27" s="433"/>
      <c r="FTM27" s="433"/>
      <c r="FTN27" s="433"/>
      <c r="FTO27" s="433"/>
      <c r="FTP27" s="433"/>
      <c r="FTQ27" s="433"/>
      <c r="FTR27" s="433"/>
      <c r="FTS27" s="433"/>
      <c r="FTT27" s="433"/>
      <c r="FTU27" s="433"/>
      <c r="FTV27" s="433"/>
      <c r="FTW27" s="433"/>
      <c r="FTX27" s="433"/>
      <c r="FTY27" s="433"/>
      <c r="FTZ27" s="433"/>
      <c r="FUA27" s="433"/>
      <c r="FUB27" s="433"/>
      <c r="FUC27" s="433"/>
      <c r="FUD27" s="433"/>
      <c r="FUE27" s="433"/>
      <c r="FUF27" s="433"/>
      <c r="FUG27" s="433"/>
      <c r="FUH27" s="433"/>
      <c r="FUI27" s="433"/>
      <c r="FUJ27" s="433"/>
      <c r="FUK27" s="433"/>
      <c r="FUL27" s="433"/>
      <c r="FUM27" s="433"/>
      <c r="FUN27" s="433"/>
      <c r="FUO27" s="433"/>
      <c r="FUP27" s="433"/>
      <c r="FUQ27" s="433"/>
      <c r="FUR27" s="433"/>
      <c r="FUS27" s="433"/>
      <c r="FUT27" s="433"/>
      <c r="FUU27" s="433"/>
      <c r="FUV27" s="433"/>
      <c r="FUW27" s="433"/>
      <c r="FUX27" s="433"/>
      <c r="FUY27" s="433"/>
      <c r="FUZ27" s="433"/>
      <c r="FVA27" s="433"/>
      <c r="FVB27" s="433"/>
      <c r="FVC27" s="433"/>
      <c r="FVD27" s="433"/>
      <c r="FVE27" s="433"/>
      <c r="FVF27" s="433"/>
      <c r="FVG27" s="433"/>
      <c r="FVH27" s="433"/>
      <c r="FVI27" s="433"/>
      <c r="FVJ27" s="433"/>
      <c r="FVK27" s="433"/>
      <c r="FVL27" s="433"/>
      <c r="FVM27" s="433"/>
      <c r="FVN27" s="433"/>
      <c r="FVO27" s="433"/>
      <c r="FVP27" s="433"/>
      <c r="FVQ27" s="433"/>
      <c r="FVR27" s="433"/>
      <c r="FVS27" s="433"/>
      <c r="FVT27" s="433"/>
      <c r="FVU27" s="433"/>
      <c r="FVV27" s="433"/>
      <c r="FVW27" s="433"/>
      <c r="FVX27" s="433"/>
      <c r="FVY27" s="433"/>
      <c r="FVZ27" s="433"/>
      <c r="FWA27" s="433"/>
      <c r="FWB27" s="433"/>
      <c r="FWC27" s="433"/>
      <c r="FWD27" s="433"/>
      <c r="FWE27" s="433"/>
      <c r="FWF27" s="433"/>
      <c r="FWG27" s="433"/>
      <c r="FWH27" s="433"/>
      <c r="FWI27" s="433"/>
      <c r="FWJ27" s="433"/>
      <c r="FWK27" s="433"/>
      <c r="FWL27" s="433"/>
      <c r="FWM27" s="433"/>
      <c r="FWN27" s="433"/>
      <c r="FWO27" s="433"/>
      <c r="FWP27" s="433"/>
      <c r="FWQ27" s="433"/>
      <c r="FWR27" s="433"/>
      <c r="FWS27" s="433"/>
      <c r="FWT27" s="433"/>
      <c r="FWU27" s="433"/>
      <c r="FWV27" s="433"/>
      <c r="FWW27" s="433"/>
      <c r="FWX27" s="433"/>
      <c r="FWY27" s="433"/>
      <c r="FWZ27" s="433"/>
      <c r="FXA27" s="433"/>
      <c r="FXB27" s="433"/>
      <c r="FXC27" s="433"/>
      <c r="FXD27" s="433"/>
      <c r="FXE27" s="433"/>
      <c r="FXF27" s="433"/>
      <c r="FXG27" s="433"/>
      <c r="FXH27" s="433"/>
      <c r="FXI27" s="433"/>
      <c r="FXJ27" s="433"/>
      <c r="FXK27" s="433"/>
      <c r="FXL27" s="433"/>
      <c r="FXM27" s="433"/>
      <c r="FXN27" s="433"/>
      <c r="FXO27" s="433"/>
      <c r="FXP27" s="433"/>
      <c r="FXQ27" s="433"/>
      <c r="FXR27" s="433"/>
      <c r="FXS27" s="433"/>
      <c r="FXT27" s="433"/>
      <c r="FXU27" s="433"/>
      <c r="FXV27" s="433"/>
      <c r="FXW27" s="433"/>
      <c r="FXX27" s="433"/>
      <c r="FXY27" s="433"/>
      <c r="FXZ27" s="433"/>
      <c r="FYA27" s="433"/>
      <c r="FYB27" s="433"/>
      <c r="FYC27" s="433"/>
      <c r="FYD27" s="433"/>
      <c r="FYE27" s="433"/>
      <c r="FYF27" s="433"/>
      <c r="FYG27" s="433"/>
      <c r="FYH27" s="433"/>
      <c r="FYI27" s="433"/>
      <c r="FYJ27" s="433"/>
      <c r="FYK27" s="433"/>
      <c r="FYL27" s="433"/>
      <c r="FYM27" s="433"/>
      <c r="FYN27" s="433"/>
      <c r="FYO27" s="433"/>
      <c r="FYP27" s="433"/>
      <c r="FYQ27" s="433"/>
      <c r="FYR27" s="433"/>
      <c r="FYS27" s="433"/>
      <c r="FYT27" s="433"/>
      <c r="FYU27" s="433"/>
      <c r="FYV27" s="433"/>
      <c r="FYW27" s="433"/>
      <c r="FYX27" s="433"/>
      <c r="FYY27" s="433"/>
      <c r="FYZ27" s="433"/>
      <c r="FZA27" s="433"/>
      <c r="FZB27" s="433"/>
      <c r="FZC27" s="433"/>
      <c r="FZD27" s="433"/>
      <c r="FZE27" s="433"/>
      <c r="FZF27" s="433"/>
      <c r="FZG27" s="433"/>
      <c r="FZH27" s="433"/>
      <c r="FZI27" s="433"/>
      <c r="FZJ27" s="433"/>
      <c r="FZK27" s="433"/>
      <c r="FZL27" s="433"/>
      <c r="FZM27" s="433"/>
      <c r="FZN27" s="433"/>
      <c r="FZO27" s="433"/>
      <c r="FZP27" s="433"/>
      <c r="FZQ27" s="433"/>
      <c r="FZR27" s="433"/>
      <c r="FZS27" s="433"/>
      <c r="FZT27" s="433"/>
      <c r="FZU27" s="433"/>
      <c r="FZV27" s="433"/>
      <c r="FZW27" s="433"/>
      <c r="FZX27" s="433"/>
      <c r="FZY27" s="433"/>
      <c r="FZZ27" s="433"/>
      <c r="GAA27" s="433"/>
      <c r="GAB27" s="433"/>
      <c r="GAC27" s="433"/>
      <c r="GAD27" s="433"/>
      <c r="GAE27" s="433"/>
      <c r="GAF27" s="433"/>
      <c r="GAG27" s="433"/>
      <c r="GAH27" s="433"/>
      <c r="GAI27" s="433"/>
      <c r="GAJ27" s="433"/>
      <c r="GAK27" s="433"/>
      <c r="GAL27" s="433"/>
      <c r="GAM27" s="433"/>
      <c r="GAN27" s="433"/>
      <c r="GAO27" s="433"/>
      <c r="GAP27" s="433"/>
      <c r="GAQ27" s="433"/>
      <c r="GAR27" s="433"/>
      <c r="GAS27" s="433"/>
      <c r="GAT27" s="433"/>
      <c r="GAU27" s="433"/>
      <c r="GAV27" s="433"/>
      <c r="GAW27" s="433"/>
      <c r="GAX27" s="433"/>
      <c r="GAY27" s="433"/>
      <c r="GAZ27" s="433"/>
      <c r="GBA27" s="433"/>
      <c r="GBB27" s="433"/>
      <c r="GBC27" s="433"/>
      <c r="GBD27" s="433"/>
      <c r="GBE27" s="433"/>
      <c r="GBF27" s="433"/>
      <c r="GBG27" s="433"/>
      <c r="GBH27" s="433"/>
      <c r="GBI27" s="433"/>
      <c r="GBJ27" s="433"/>
      <c r="GBK27" s="433"/>
      <c r="GBL27" s="433"/>
      <c r="GBM27" s="433"/>
      <c r="GBN27" s="433"/>
      <c r="GBO27" s="433"/>
      <c r="GBP27" s="433"/>
      <c r="GBQ27" s="433"/>
      <c r="GBR27" s="433"/>
      <c r="GBS27" s="433"/>
      <c r="GBT27" s="433"/>
      <c r="GBU27" s="433"/>
      <c r="GBV27" s="433"/>
      <c r="GBW27" s="433"/>
      <c r="GBX27" s="433"/>
      <c r="GBY27" s="433"/>
      <c r="GBZ27" s="433"/>
      <c r="GCA27" s="433"/>
      <c r="GCB27" s="433"/>
      <c r="GCC27" s="433"/>
      <c r="GCD27" s="433"/>
      <c r="GCE27" s="433"/>
      <c r="GCF27" s="433"/>
      <c r="GCG27" s="433"/>
      <c r="GCH27" s="433"/>
      <c r="GCI27" s="433"/>
      <c r="GCJ27" s="433"/>
      <c r="GCK27" s="433"/>
      <c r="GCL27" s="433"/>
      <c r="GCM27" s="433"/>
      <c r="GCN27" s="433"/>
      <c r="GCO27" s="433"/>
      <c r="GCP27" s="433"/>
      <c r="GCQ27" s="433"/>
      <c r="GCR27" s="433"/>
      <c r="GCS27" s="433"/>
      <c r="GCT27" s="433"/>
      <c r="GCU27" s="433"/>
      <c r="GCV27" s="433"/>
      <c r="GCW27" s="433"/>
      <c r="GCX27" s="433"/>
      <c r="GCY27" s="433"/>
      <c r="GCZ27" s="433"/>
      <c r="GDA27" s="433"/>
      <c r="GDB27" s="433"/>
      <c r="GDC27" s="433"/>
      <c r="GDD27" s="433"/>
      <c r="GDE27" s="433"/>
      <c r="GDF27" s="433"/>
      <c r="GDG27" s="433"/>
      <c r="GDH27" s="433"/>
      <c r="GDI27" s="433"/>
      <c r="GDJ27" s="433"/>
      <c r="GDK27" s="433"/>
      <c r="GDL27" s="433"/>
      <c r="GDM27" s="433"/>
      <c r="GDN27" s="433"/>
      <c r="GDO27" s="433"/>
      <c r="GDP27" s="433"/>
      <c r="GDQ27" s="433"/>
      <c r="GDR27" s="433"/>
      <c r="GDS27" s="433"/>
      <c r="GDT27" s="433"/>
      <c r="GDU27" s="433"/>
      <c r="GDV27" s="433"/>
      <c r="GDW27" s="433"/>
      <c r="GDX27" s="433"/>
      <c r="GDY27" s="433"/>
      <c r="GDZ27" s="433"/>
      <c r="GEA27" s="433"/>
      <c r="GEB27" s="433"/>
      <c r="GEC27" s="433"/>
      <c r="GED27" s="433"/>
      <c r="GEE27" s="433"/>
      <c r="GEF27" s="433"/>
      <c r="GEG27" s="433"/>
      <c r="GEH27" s="433"/>
      <c r="GEI27" s="433"/>
      <c r="GEJ27" s="433"/>
      <c r="GEK27" s="433"/>
      <c r="GEL27" s="433"/>
      <c r="GEM27" s="433"/>
      <c r="GEN27" s="433"/>
      <c r="GEO27" s="433"/>
      <c r="GEP27" s="433"/>
      <c r="GEQ27" s="433"/>
      <c r="GER27" s="433"/>
      <c r="GES27" s="433"/>
      <c r="GET27" s="433"/>
      <c r="GEU27" s="433"/>
      <c r="GEV27" s="433"/>
      <c r="GEW27" s="433"/>
      <c r="GEX27" s="433"/>
      <c r="GEY27" s="433"/>
      <c r="GEZ27" s="433"/>
      <c r="GFA27" s="433"/>
      <c r="GFB27" s="433"/>
      <c r="GFC27" s="433"/>
      <c r="GFD27" s="433"/>
      <c r="GFE27" s="433"/>
      <c r="GFF27" s="433"/>
      <c r="GFG27" s="433"/>
      <c r="GFH27" s="433"/>
      <c r="GFI27" s="433"/>
      <c r="GFJ27" s="433"/>
      <c r="GFK27" s="433"/>
      <c r="GFL27" s="433"/>
      <c r="GFM27" s="433"/>
      <c r="GFN27" s="433"/>
      <c r="GFO27" s="433"/>
      <c r="GFP27" s="433"/>
      <c r="GFQ27" s="433"/>
      <c r="GFR27" s="433"/>
      <c r="GFS27" s="433"/>
      <c r="GFT27" s="433"/>
      <c r="GFU27" s="433"/>
      <c r="GFV27" s="433"/>
      <c r="GFW27" s="433"/>
      <c r="GFX27" s="433"/>
      <c r="GFY27" s="433"/>
      <c r="GFZ27" s="433"/>
      <c r="GGA27" s="433"/>
      <c r="GGB27" s="433"/>
      <c r="GGC27" s="433"/>
      <c r="GGD27" s="433"/>
      <c r="GGE27" s="433"/>
      <c r="GGF27" s="433"/>
      <c r="GGG27" s="433"/>
      <c r="GGH27" s="433"/>
      <c r="GGI27" s="433"/>
      <c r="GGJ27" s="433"/>
      <c r="GGK27" s="433"/>
      <c r="GGL27" s="433"/>
      <c r="GGM27" s="433"/>
      <c r="GGN27" s="433"/>
      <c r="GGO27" s="433"/>
      <c r="GGP27" s="433"/>
      <c r="GGQ27" s="433"/>
      <c r="GGR27" s="433"/>
      <c r="GGS27" s="433"/>
      <c r="GGT27" s="433"/>
      <c r="GGU27" s="433"/>
      <c r="GGV27" s="433"/>
      <c r="GGW27" s="433"/>
      <c r="GGX27" s="433"/>
      <c r="GGY27" s="433"/>
      <c r="GGZ27" s="433"/>
      <c r="GHA27" s="433"/>
      <c r="GHB27" s="433"/>
      <c r="GHC27" s="433"/>
      <c r="GHD27" s="433"/>
      <c r="GHE27" s="433"/>
      <c r="GHF27" s="433"/>
      <c r="GHG27" s="433"/>
      <c r="GHH27" s="433"/>
      <c r="GHI27" s="433"/>
      <c r="GHJ27" s="433"/>
      <c r="GHK27" s="433"/>
      <c r="GHL27" s="433"/>
      <c r="GHM27" s="433"/>
      <c r="GHN27" s="433"/>
      <c r="GHO27" s="433"/>
      <c r="GHP27" s="433"/>
      <c r="GHQ27" s="433"/>
      <c r="GHR27" s="433"/>
      <c r="GHS27" s="433"/>
      <c r="GHT27" s="433"/>
      <c r="GHU27" s="433"/>
      <c r="GHV27" s="433"/>
      <c r="GHW27" s="433"/>
      <c r="GHX27" s="433"/>
      <c r="GHY27" s="433"/>
      <c r="GHZ27" s="433"/>
      <c r="GIA27" s="433"/>
      <c r="GIB27" s="433"/>
      <c r="GIC27" s="433"/>
      <c r="GID27" s="433"/>
      <c r="GIE27" s="433"/>
      <c r="GIF27" s="433"/>
      <c r="GIG27" s="433"/>
      <c r="GIH27" s="433"/>
      <c r="GII27" s="433"/>
      <c r="GIJ27" s="433"/>
      <c r="GIK27" s="433"/>
      <c r="GIL27" s="433"/>
      <c r="GIM27" s="433"/>
      <c r="GIN27" s="433"/>
      <c r="GIO27" s="433"/>
      <c r="GIP27" s="433"/>
      <c r="GIQ27" s="433"/>
      <c r="GIR27" s="433"/>
      <c r="GIS27" s="433"/>
      <c r="GIT27" s="433"/>
      <c r="GIU27" s="433"/>
      <c r="GIV27" s="433"/>
      <c r="GIW27" s="433"/>
      <c r="GIX27" s="433"/>
      <c r="GIY27" s="433"/>
      <c r="GIZ27" s="433"/>
      <c r="GJA27" s="433"/>
      <c r="GJB27" s="433"/>
      <c r="GJC27" s="433"/>
      <c r="GJD27" s="433"/>
      <c r="GJE27" s="433"/>
      <c r="GJF27" s="433"/>
      <c r="GJG27" s="433"/>
      <c r="GJH27" s="433"/>
      <c r="GJI27" s="433"/>
      <c r="GJJ27" s="433"/>
      <c r="GJK27" s="433"/>
      <c r="GJL27" s="433"/>
      <c r="GJM27" s="433"/>
      <c r="GJN27" s="433"/>
      <c r="GJO27" s="433"/>
      <c r="GJP27" s="433"/>
      <c r="GJQ27" s="433"/>
      <c r="GJR27" s="433"/>
      <c r="GJS27" s="433"/>
      <c r="GJT27" s="433"/>
      <c r="GJU27" s="433"/>
      <c r="GJV27" s="433"/>
      <c r="GJW27" s="433"/>
      <c r="GJX27" s="433"/>
      <c r="GJY27" s="433"/>
      <c r="GJZ27" s="433"/>
      <c r="GKA27" s="433"/>
      <c r="GKB27" s="433"/>
      <c r="GKC27" s="433"/>
      <c r="GKD27" s="433"/>
      <c r="GKE27" s="433"/>
      <c r="GKF27" s="433"/>
      <c r="GKG27" s="433"/>
      <c r="GKH27" s="433"/>
      <c r="GKI27" s="433"/>
      <c r="GKJ27" s="433"/>
      <c r="GKK27" s="433"/>
      <c r="GKL27" s="433"/>
      <c r="GKM27" s="433"/>
      <c r="GKN27" s="433"/>
      <c r="GKO27" s="433"/>
      <c r="GKP27" s="433"/>
      <c r="GKQ27" s="433"/>
      <c r="GKR27" s="433"/>
      <c r="GKS27" s="433"/>
      <c r="GKT27" s="433"/>
      <c r="GKU27" s="433"/>
      <c r="GKV27" s="433"/>
      <c r="GKW27" s="433"/>
      <c r="GKX27" s="433"/>
      <c r="GKY27" s="433"/>
      <c r="GKZ27" s="433"/>
      <c r="GLA27" s="433"/>
      <c r="GLB27" s="433"/>
      <c r="GLC27" s="433"/>
      <c r="GLD27" s="433"/>
      <c r="GLE27" s="433"/>
      <c r="GLF27" s="433"/>
      <c r="GLG27" s="433"/>
      <c r="GLH27" s="433"/>
      <c r="GLI27" s="433"/>
      <c r="GLJ27" s="433"/>
      <c r="GLK27" s="433"/>
      <c r="GLL27" s="433"/>
      <c r="GLM27" s="433"/>
      <c r="GLN27" s="433"/>
      <c r="GLO27" s="433"/>
      <c r="GLP27" s="433"/>
      <c r="GLQ27" s="433"/>
      <c r="GLR27" s="433"/>
      <c r="GLS27" s="433"/>
      <c r="GLT27" s="433"/>
      <c r="GLU27" s="433"/>
      <c r="GLV27" s="433"/>
      <c r="GLW27" s="433"/>
      <c r="GLX27" s="433"/>
      <c r="GLY27" s="433"/>
      <c r="GLZ27" s="433"/>
      <c r="GMA27" s="433"/>
      <c r="GMB27" s="433"/>
      <c r="GMC27" s="433"/>
      <c r="GMD27" s="433"/>
      <c r="GME27" s="433"/>
      <c r="GMF27" s="433"/>
      <c r="GMG27" s="433"/>
      <c r="GMH27" s="433"/>
      <c r="GMI27" s="433"/>
      <c r="GMJ27" s="433"/>
      <c r="GMK27" s="433"/>
      <c r="GML27" s="433"/>
      <c r="GMM27" s="433"/>
      <c r="GMN27" s="433"/>
      <c r="GMO27" s="433"/>
      <c r="GMP27" s="433"/>
      <c r="GMQ27" s="433"/>
      <c r="GMR27" s="433"/>
      <c r="GMS27" s="433"/>
      <c r="GMT27" s="433"/>
      <c r="GMU27" s="433"/>
      <c r="GMV27" s="433"/>
      <c r="GMW27" s="433"/>
      <c r="GMX27" s="433"/>
      <c r="GMY27" s="433"/>
      <c r="GMZ27" s="433"/>
      <c r="GNA27" s="433"/>
      <c r="GNB27" s="433"/>
      <c r="GNC27" s="433"/>
      <c r="GND27" s="433"/>
      <c r="GNE27" s="433"/>
      <c r="GNF27" s="433"/>
      <c r="GNG27" s="433"/>
      <c r="GNH27" s="433"/>
      <c r="GNI27" s="433"/>
      <c r="GNJ27" s="433"/>
      <c r="GNK27" s="433"/>
      <c r="GNL27" s="433"/>
      <c r="GNM27" s="433"/>
      <c r="GNN27" s="433"/>
      <c r="GNO27" s="433"/>
      <c r="GNP27" s="433"/>
      <c r="GNQ27" s="433"/>
      <c r="GNR27" s="433"/>
      <c r="GNS27" s="433"/>
      <c r="GNT27" s="433"/>
      <c r="GNU27" s="433"/>
      <c r="GNV27" s="433"/>
      <c r="GNW27" s="433"/>
      <c r="GNX27" s="433"/>
      <c r="GNY27" s="433"/>
      <c r="GNZ27" s="433"/>
      <c r="GOA27" s="433"/>
      <c r="GOB27" s="433"/>
      <c r="GOC27" s="433"/>
      <c r="GOD27" s="433"/>
      <c r="GOE27" s="433"/>
      <c r="GOF27" s="433"/>
      <c r="GOG27" s="433"/>
      <c r="GOH27" s="433"/>
      <c r="GOI27" s="433"/>
      <c r="GOJ27" s="433"/>
      <c r="GOK27" s="433"/>
      <c r="GOL27" s="433"/>
      <c r="GOM27" s="433"/>
      <c r="GON27" s="433"/>
      <c r="GOO27" s="433"/>
      <c r="GOP27" s="433"/>
      <c r="GOQ27" s="433"/>
      <c r="GOR27" s="433"/>
      <c r="GOS27" s="433"/>
      <c r="GOT27" s="433"/>
      <c r="GOU27" s="433"/>
      <c r="GOV27" s="433"/>
      <c r="GOW27" s="433"/>
      <c r="GOX27" s="433"/>
      <c r="GOY27" s="433"/>
      <c r="GOZ27" s="433"/>
      <c r="GPA27" s="433"/>
      <c r="GPB27" s="433"/>
      <c r="GPC27" s="433"/>
      <c r="GPD27" s="433"/>
      <c r="GPE27" s="433"/>
      <c r="GPF27" s="433"/>
      <c r="GPG27" s="433"/>
      <c r="GPH27" s="433"/>
      <c r="GPI27" s="433"/>
      <c r="GPJ27" s="433"/>
      <c r="GPK27" s="433"/>
      <c r="GPL27" s="433"/>
      <c r="GPM27" s="433"/>
      <c r="GPN27" s="433"/>
      <c r="GPO27" s="433"/>
      <c r="GPP27" s="433"/>
      <c r="GPQ27" s="433"/>
      <c r="GPR27" s="433"/>
      <c r="GPS27" s="433"/>
      <c r="GPT27" s="433"/>
      <c r="GPU27" s="433"/>
      <c r="GPV27" s="433"/>
      <c r="GPW27" s="433"/>
      <c r="GPX27" s="433"/>
      <c r="GPY27" s="433"/>
      <c r="GPZ27" s="433"/>
      <c r="GQA27" s="433"/>
      <c r="GQB27" s="433"/>
      <c r="GQC27" s="433"/>
      <c r="GQD27" s="433"/>
      <c r="GQE27" s="433"/>
      <c r="GQF27" s="433"/>
      <c r="GQG27" s="433"/>
      <c r="GQH27" s="433"/>
      <c r="GQI27" s="433"/>
      <c r="GQJ27" s="433"/>
      <c r="GQK27" s="433"/>
      <c r="GQL27" s="433"/>
      <c r="GQM27" s="433"/>
      <c r="GQN27" s="433"/>
      <c r="GQO27" s="433"/>
      <c r="GQP27" s="433"/>
      <c r="GQQ27" s="433"/>
      <c r="GQR27" s="433"/>
      <c r="GQS27" s="433"/>
      <c r="GQT27" s="433"/>
      <c r="GQU27" s="433"/>
      <c r="GQV27" s="433"/>
      <c r="GQW27" s="433"/>
      <c r="GQX27" s="433"/>
      <c r="GQY27" s="433"/>
      <c r="GQZ27" s="433"/>
      <c r="GRA27" s="433"/>
      <c r="GRB27" s="433"/>
      <c r="GRC27" s="433"/>
      <c r="GRD27" s="433"/>
      <c r="GRE27" s="433"/>
      <c r="GRF27" s="433"/>
      <c r="GRG27" s="433"/>
      <c r="GRH27" s="433"/>
      <c r="GRI27" s="433"/>
      <c r="GRJ27" s="433"/>
      <c r="GRK27" s="433"/>
      <c r="GRL27" s="433"/>
      <c r="GRM27" s="433"/>
      <c r="GRN27" s="433"/>
      <c r="GRO27" s="433"/>
      <c r="GRP27" s="433"/>
      <c r="GRQ27" s="433"/>
      <c r="GRR27" s="433"/>
      <c r="GRS27" s="433"/>
      <c r="GRT27" s="433"/>
      <c r="GRU27" s="433"/>
      <c r="GRV27" s="433"/>
      <c r="GRW27" s="433"/>
      <c r="GRX27" s="433"/>
      <c r="GRY27" s="433"/>
      <c r="GRZ27" s="433"/>
      <c r="GSA27" s="433"/>
      <c r="GSB27" s="433"/>
      <c r="GSC27" s="433"/>
      <c r="GSD27" s="433"/>
      <c r="GSE27" s="433"/>
      <c r="GSF27" s="433"/>
      <c r="GSG27" s="433"/>
      <c r="GSH27" s="433"/>
      <c r="GSI27" s="433"/>
      <c r="GSJ27" s="433"/>
      <c r="GSK27" s="433"/>
      <c r="GSL27" s="433"/>
      <c r="GSM27" s="433"/>
      <c r="GSN27" s="433"/>
      <c r="GSO27" s="433"/>
      <c r="GSP27" s="433"/>
      <c r="GSQ27" s="433"/>
      <c r="GSR27" s="433"/>
      <c r="GSS27" s="433"/>
      <c r="GST27" s="433"/>
      <c r="GSU27" s="433"/>
      <c r="GSV27" s="433"/>
      <c r="GSW27" s="433"/>
      <c r="GSX27" s="433"/>
      <c r="GSY27" s="433"/>
      <c r="GSZ27" s="433"/>
      <c r="GTA27" s="433"/>
      <c r="GTB27" s="433"/>
      <c r="GTC27" s="433"/>
      <c r="GTD27" s="433"/>
      <c r="GTE27" s="433"/>
      <c r="GTF27" s="433"/>
      <c r="GTG27" s="433"/>
      <c r="GTH27" s="433"/>
      <c r="GTI27" s="433"/>
      <c r="GTJ27" s="433"/>
      <c r="GTK27" s="433"/>
      <c r="GTL27" s="433"/>
      <c r="GTM27" s="433"/>
      <c r="GTN27" s="433"/>
      <c r="GTO27" s="433"/>
      <c r="GTP27" s="433"/>
      <c r="GTQ27" s="433"/>
      <c r="GTR27" s="433"/>
      <c r="GTS27" s="433"/>
      <c r="GTT27" s="433"/>
      <c r="GTU27" s="433"/>
      <c r="GTV27" s="433"/>
      <c r="GTW27" s="433"/>
      <c r="GTX27" s="433"/>
      <c r="GTY27" s="433"/>
      <c r="GTZ27" s="433"/>
      <c r="GUA27" s="433"/>
      <c r="GUB27" s="433"/>
      <c r="GUC27" s="433"/>
      <c r="GUD27" s="433"/>
      <c r="GUE27" s="433"/>
      <c r="GUF27" s="433"/>
      <c r="GUG27" s="433"/>
      <c r="GUH27" s="433"/>
      <c r="GUI27" s="433"/>
      <c r="GUJ27" s="433"/>
      <c r="GUK27" s="433"/>
      <c r="GUL27" s="433"/>
      <c r="GUM27" s="433"/>
      <c r="GUN27" s="433"/>
      <c r="GUO27" s="433"/>
      <c r="GUP27" s="433"/>
      <c r="GUQ27" s="433"/>
      <c r="GUR27" s="433"/>
      <c r="GUS27" s="433"/>
      <c r="GUT27" s="433"/>
      <c r="GUU27" s="433"/>
      <c r="GUV27" s="433"/>
      <c r="GUW27" s="433"/>
      <c r="GUX27" s="433"/>
      <c r="GUY27" s="433"/>
      <c r="GUZ27" s="433"/>
      <c r="GVA27" s="433"/>
      <c r="GVB27" s="433"/>
      <c r="GVC27" s="433"/>
      <c r="GVD27" s="433"/>
      <c r="GVE27" s="433"/>
      <c r="GVF27" s="433"/>
      <c r="GVG27" s="433"/>
      <c r="GVH27" s="433"/>
      <c r="GVI27" s="433"/>
      <c r="GVJ27" s="433"/>
      <c r="GVK27" s="433"/>
      <c r="GVL27" s="433"/>
      <c r="GVM27" s="433"/>
      <c r="GVN27" s="433"/>
      <c r="GVO27" s="433"/>
      <c r="GVP27" s="433"/>
      <c r="GVQ27" s="433"/>
      <c r="GVR27" s="433"/>
      <c r="GVS27" s="433"/>
      <c r="GVT27" s="433"/>
      <c r="GVU27" s="433"/>
      <c r="GVV27" s="433"/>
      <c r="GVW27" s="433"/>
      <c r="GVX27" s="433"/>
      <c r="GVY27" s="433"/>
      <c r="GVZ27" s="433"/>
      <c r="GWA27" s="433"/>
      <c r="GWB27" s="433"/>
      <c r="GWC27" s="433"/>
      <c r="GWD27" s="433"/>
      <c r="GWE27" s="433"/>
      <c r="GWF27" s="433"/>
      <c r="GWG27" s="433"/>
      <c r="GWH27" s="433"/>
      <c r="GWI27" s="433"/>
      <c r="GWJ27" s="433"/>
      <c r="GWK27" s="433"/>
      <c r="GWL27" s="433"/>
      <c r="GWM27" s="433"/>
      <c r="GWN27" s="433"/>
      <c r="GWO27" s="433"/>
      <c r="GWP27" s="433"/>
      <c r="GWQ27" s="433"/>
      <c r="GWR27" s="433"/>
      <c r="GWS27" s="433"/>
      <c r="GWT27" s="433"/>
      <c r="GWU27" s="433"/>
      <c r="GWV27" s="433"/>
      <c r="GWW27" s="433"/>
      <c r="GWX27" s="433"/>
      <c r="GWY27" s="433"/>
      <c r="GWZ27" s="433"/>
      <c r="GXA27" s="433"/>
      <c r="GXB27" s="433"/>
      <c r="GXC27" s="433"/>
      <c r="GXD27" s="433"/>
      <c r="GXE27" s="433"/>
      <c r="GXF27" s="433"/>
      <c r="GXG27" s="433"/>
      <c r="GXH27" s="433"/>
      <c r="GXI27" s="433"/>
      <c r="GXJ27" s="433"/>
      <c r="GXK27" s="433"/>
      <c r="GXL27" s="433"/>
      <c r="GXM27" s="433"/>
      <c r="GXN27" s="433"/>
      <c r="GXO27" s="433"/>
      <c r="GXP27" s="433"/>
      <c r="GXQ27" s="433"/>
      <c r="GXR27" s="433"/>
      <c r="GXS27" s="433"/>
      <c r="GXT27" s="433"/>
      <c r="GXU27" s="433"/>
      <c r="GXV27" s="433"/>
      <c r="GXW27" s="433"/>
      <c r="GXX27" s="433"/>
      <c r="GXY27" s="433"/>
      <c r="GXZ27" s="433"/>
      <c r="GYA27" s="433"/>
      <c r="GYB27" s="433"/>
      <c r="GYC27" s="433"/>
      <c r="GYD27" s="433"/>
      <c r="GYE27" s="433"/>
      <c r="GYF27" s="433"/>
      <c r="GYG27" s="433"/>
      <c r="GYH27" s="433"/>
      <c r="GYI27" s="433"/>
      <c r="GYJ27" s="433"/>
      <c r="GYK27" s="433"/>
      <c r="GYL27" s="433"/>
      <c r="GYM27" s="433"/>
      <c r="GYN27" s="433"/>
      <c r="GYO27" s="433"/>
      <c r="GYP27" s="433"/>
      <c r="GYQ27" s="433"/>
      <c r="GYR27" s="433"/>
      <c r="GYS27" s="433"/>
      <c r="GYT27" s="433"/>
      <c r="GYU27" s="433"/>
      <c r="GYV27" s="433"/>
      <c r="GYW27" s="433"/>
      <c r="GYX27" s="433"/>
      <c r="GYY27" s="433"/>
      <c r="GYZ27" s="433"/>
      <c r="GZA27" s="433"/>
      <c r="GZB27" s="433"/>
      <c r="GZC27" s="433"/>
      <c r="GZD27" s="433"/>
      <c r="GZE27" s="433"/>
      <c r="GZF27" s="433"/>
      <c r="GZG27" s="433"/>
      <c r="GZH27" s="433"/>
      <c r="GZI27" s="433"/>
      <c r="GZJ27" s="433"/>
      <c r="GZK27" s="433"/>
      <c r="GZL27" s="433"/>
      <c r="GZM27" s="433"/>
      <c r="GZN27" s="433"/>
      <c r="GZO27" s="433"/>
      <c r="GZP27" s="433"/>
      <c r="GZQ27" s="433"/>
      <c r="GZR27" s="433"/>
      <c r="GZS27" s="433"/>
      <c r="GZT27" s="433"/>
      <c r="GZU27" s="433"/>
      <c r="GZV27" s="433"/>
      <c r="GZW27" s="433"/>
      <c r="GZX27" s="433"/>
      <c r="GZY27" s="433"/>
      <c r="GZZ27" s="433"/>
      <c r="HAA27" s="433"/>
      <c r="HAB27" s="433"/>
      <c r="HAC27" s="433"/>
      <c r="HAD27" s="433"/>
      <c r="HAE27" s="433"/>
      <c r="HAF27" s="433"/>
      <c r="HAG27" s="433"/>
      <c r="HAH27" s="433"/>
      <c r="HAI27" s="433"/>
      <c r="HAJ27" s="433"/>
      <c r="HAK27" s="433"/>
      <c r="HAL27" s="433"/>
      <c r="HAM27" s="433"/>
      <c r="HAN27" s="433"/>
      <c r="HAO27" s="433"/>
      <c r="HAP27" s="433"/>
      <c r="HAQ27" s="433"/>
      <c r="HAR27" s="433"/>
      <c r="HAS27" s="433"/>
      <c r="HAT27" s="433"/>
      <c r="HAU27" s="433"/>
      <c r="HAV27" s="433"/>
      <c r="HAW27" s="433"/>
      <c r="HAX27" s="433"/>
      <c r="HAY27" s="433"/>
      <c r="HAZ27" s="433"/>
      <c r="HBA27" s="433"/>
      <c r="HBB27" s="433"/>
      <c r="HBC27" s="433"/>
      <c r="HBD27" s="433"/>
      <c r="HBE27" s="433"/>
      <c r="HBF27" s="433"/>
      <c r="HBG27" s="433"/>
      <c r="HBH27" s="433"/>
      <c r="HBI27" s="433"/>
      <c r="HBJ27" s="433"/>
      <c r="HBK27" s="433"/>
      <c r="HBL27" s="433"/>
      <c r="HBM27" s="433"/>
      <c r="HBN27" s="433"/>
      <c r="HBO27" s="433"/>
      <c r="HBP27" s="433"/>
      <c r="HBQ27" s="433"/>
      <c r="HBR27" s="433"/>
      <c r="HBS27" s="433"/>
      <c r="HBT27" s="433"/>
      <c r="HBU27" s="433"/>
      <c r="HBV27" s="433"/>
      <c r="HBW27" s="433"/>
      <c r="HBX27" s="433"/>
      <c r="HBY27" s="433"/>
      <c r="HBZ27" s="433"/>
      <c r="HCA27" s="433"/>
      <c r="HCB27" s="433"/>
      <c r="HCC27" s="433"/>
      <c r="HCD27" s="433"/>
      <c r="HCE27" s="433"/>
      <c r="HCF27" s="433"/>
      <c r="HCG27" s="433"/>
      <c r="HCH27" s="433"/>
      <c r="HCI27" s="433"/>
      <c r="HCJ27" s="433"/>
      <c r="HCK27" s="433"/>
      <c r="HCL27" s="433"/>
      <c r="HCM27" s="433"/>
      <c r="HCN27" s="433"/>
      <c r="HCO27" s="433"/>
      <c r="HCP27" s="433"/>
      <c r="HCQ27" s="433"/>
      <c r="HCR27" s="433"/>
      <c r="HCS27" s="433"/>
      <c r="HCT27" s="433"/>
      <c r="HCU27" s="433"/>
      <c r="HCV27" s="433"/>
      <c r="HCW27" s="433"/>
      <c r="HCX27" s="433"/>
      <c r="HCY27" s="433"/>
      <c r="HCZ27" s="433"/>
      <c r="HDA27" s="433"/>
      <c r="HDB27" s="433"/>
      <c r="HDC27" s="433"/>
      <c r="HDD27" s="433"/>
      <c r="HDE27" s="433"/>
      <c r="HDF27" s="433"/>
      <c r="HDG27" s="433"/>
      <c r="HDH27" s="433"/>
      <c r="HDI27" s="433"/>
      <c r="HDJ27" s="433"/>
      <c r="HDK27" s="433"/>
      <c r="HDL27" s="433"/>
      <c r="HDM27" s="433"/>
      <c r="HDN27" s="433"/>
      <c r="HDO27" s="433"/>
      <c r="HDP27" s="433"/>
      <c r="HDQ27" s="433"/>
      <c r="HDR27" s="433"/>
      <c r="HDS27" s="433"/>
      <c r="HDT27" s="433"/>
      <c r="HDU27" s="433"/>
      <c r="HDV27" s="433"/>
      <c r="HDW27" s="433"/>
      <c r="HDX27" s="433"/>
      <c r="HDY27" s="433"/>
      <c r="HDZ27" s="433"/>
      <c r="HEA27" s="433"/>
      <c r="HEB27" s="433"/>
      <c r="HEC27" s="433"/>
      <c r="HED27" s="433"/>
      <c r="HEE27" s="433"/>
      <c r="HEF27" s="433"/>
      <c r="HEG27" s="433"/>
      <c r="HEH27" s="433"/>
      <c r="HEI27" s="433"/>
      <c r="HEJ27" s="433"/>
      <c r="HEK27" s="433"/>
      <c r="HEL27" s="433"/>
      <c r="HEM27" s="433"/>
      <c r="HEN27" s="433"/>
      <c r="HEO27" s="433"/>
      <c r="HEP27" s="433"/>
      <c r="HEQ27" s="433"/>
      <c r="HER27" s="433"/>
      <c r="HES27" s="433"/>
      <c r="HET27" s="433"/>
      <c r="HEU27" s="433"/>
      <c r="HEV27" s="433"/>
      <c r="HEW27" s="433"/>
      <c r="HEX27" s="433"/>
      <c r="HEY27" s="433"/>
      <c r="HEZ27" s="433"/>
      <c r="HFA27" s="433"/>
      <c r="HFB27" s="433"/>
      <c r="HFC27" s="433"/>
      <c r="HFD27" s="433"/>
      <c r="HFE27" s="433"/>
      <c r="HFF27" s="433"/>
      <c r="HFG27" s="433"/>
      <c r="HFH27" s="433"/>
      <c r="HFI27" s="433"/>
      <c r="HFJ27" s="433"/>
      <c r="HFK27" s="433"/>
      <c r="HFL27" s="433"/>
      <c r="HFM27" s="433"/>
      <c r="HFN27" s="433"/>
      <c r="HFO27" s="433"/>
      <c r="HFP27" s="433"/>
      <c r="HFQ27" s="433"/>
      <c r="HFR27" s="433"/>
      <c r="HFS27" s="433"/>
      <c r="HFT27" s="433"/>
      <c r="HFU27" s="433"/>
      <c r="HFV27" s="433"/>
      <c r="HFW27" s="433"/>
      <c r="HFX27" s="433"/>
      <c r="HFY27" s="433"/>
      <c r="HFZ27" s="433"/>
      <c r="HGA27" s="433"/>
      <c r="HGB27" s="433"/>
      <c r="HGC27" s="433"/>
      <c r="HGD27" s="433"/>
      <c r="HGE27" s="433"/>
      <c r="HGF27" s="433"/>
      <c r="HGG27" s="433"/>
      <c r="HGH27" s="433"/>
      <c r="HGI27" s="433"/>
      <c r="HGJ27" s="433"/>
      <c r="HGK27" s="433"/>
      <c r="HGL27" s="433"/>
      <c r="HGM27" s="433"/>
      <c r="HGN27" s="433"/>
      <c r="HGO27" s="433"/>
      <c r="HGP27" s="433"/>
      <c r="HGQ27" s="433"/>
      <c r="HGR27" s="433"/>
      <c r="HGS27" s="433"/>
      <c r="HGT27" s="433"/>
      <c r="HGU27" s="433"/>
      <c r="HGV27" s="433"/>
      <c r="HGW27" s="433"/>
      <c r="HGX27" s="433"/>
      <c r="HGY27" s="433"/>
      <c r="HGZ27" s="433"/>
      <c r="HHA27" s="433"/>
      <c r="HHB27" s="433"/>
      <c r="HHC27" s="433"/>
      <c r="HHD27" s="433"/>
      <c r="HHE27" s="433"/>
      <c r="HHF27" s="433"/>
      <c r="HHG27" s="433"/>
      <c r="HHH27" s="433"/>
      <c r="HHI27" s="433"/>
      <c r="HHJ27" s="433"/>
      <c r="HHK27" s="433"/>
      <c r="HHL27" s="433"/>
      <c r="HHM27" s="433"/>
      <c r="HHN27" s="433"/>
      <c r="HHO27" s="433"/>
      <c r="HHP27" s="433"/>
      <c r="HHQ27" s="433"/>
      <c r="HHR27" s="433"/>
      <c r="HHS27" s="433"/>
      <c r="HHT27" s="433"/>
      <c r="HHU27" s="433"/>
      <c r="HHV27" s="433"/>
      <c r="HHW27" s="433"/>
      <c r="HHX27" s="433"/>
      <c r="HHY27" s="433"/>
      <c r="HHZ27" s="433"/>
      <c r="HIA27" s="433"/>
      <c r="HIB27" s="433"/>
      <c r="HIC27" s="433"/>
      <c r="HID27" s="433"/>
      <c r="HIE27" s="433"/>
      <c r="HIF27" s="433"/>
      <c r="HIG27" s="433"/>
      <c r="HIH27" s="433"/>
      <c r="HII27" s="433"/>
      <c r="HIJ27" s="433"/>
      <c r="HIK27" s="433"/>
      <c r="HIL27" s="433"/>
      <c r="HIM27" s="433"/>
      <c r="HIN27" s="433"/>
      <c r="HIO27" s="433"/>
      <c r="HIP27" s="433"/>
      <c r="HIQ27" s="433"/>
      <c r="HIR27" s="433"/>
      <c r="HIS27" s="433"/>
      <c r="HIT27" s="433"/>
      <c r="HIU27" s="433"/>
      <c r="HIV27" s="433"/>
      <c r="HIW27" s="433"/>
      <c r="HIX27" s="433"/>
      <c r="HIY27" s="433"/>
      <c r="HIZ27" s="433"/>
      <c r="HJA27" s="433"/>
      <c r="HJB27" s="433"/>
      <c r="HJC27" s="433"/>
      <c r="HJD27" s="433"/>
      <c r="HJE27" s="433"/>
      <c r="HJF27" s="433"/>
      <c r="HJG27" s="433"/>
      <c r="HJH27" s="433"/>
      <c r="HJI27" s="433"/>
      <c r="HJJ27" s="433"/>
      <c r="HJK27" s="433"/>
      <c r="HJL27" s="433"/>
      <c r="HJM27" s="433"/>
      <c r="HJN27" s="433"/>
      <c r="HJO27" s="433"/>
      <c r="HJP27" s="433"/>
      <c r="HJQ27" s="433"/>
      <c r="HJR27" s="433"/>
      <c r="HJS27" s="433"/>
      <c r="HJT27" s="433"/>
      <c r="HJU27" s="433"/>
      <c r="HJV27" s="433"/>
      <c r="HJW27" s="433"/>
      <c r="HJX27" s="433"/>
      <c r="HJY27" s="433"/>
      <c r="HJZ27" s="433"/>
      <c r="HKA27" s="433"/>
      <c r="HKB27" s="433"/>
      <c r="HKC27" s="433"/>
      <c r="HKD27" s="433"/>
      <c r="HKE27" s="433"/>
      <c r="HKF27" s="433"/>
      <c r="HKG27" s="433"/>
      <c r="HKH27" s="433"/>
      <c r="HKI27" s="433"/>
      <c r="HKJ27" s="433"/>
      <c r="HKK27" s="433"/>
      <c r="HKL27" s="433"/>
      <c r="HKM27" s="433"/>
      <c r="HKN27" s="433"/>
      <c r="HKO27" s="433"/>
      <c r="HKP27" s="433"/>
      <c r="HKQ27" s="433"/>
      <c r="HKR27" s="433"/>
      <c r="HKS27" s="433"/>
      <c r="HKT27" s="433"/>
      <c r="HKU27" s="433"/>
      <c r="HKV27" s="433"/>
      <c r="HKW27" s="433"/>
      <c r="HKX27" s="433"/>
      <c r="HKY27" s="433"/>
      <c r="HKZ27" s="433"/>
      <c r="HLA27" s="433"/>
      <c r="HLB27" s="433"/>
      <c r="HLC27" s="433"/>
      <c r="HLD27" s="433"/>
      <c r="HLE27" s="433"/>
      <c r="HLF27" s="433"/>
      <c r="HLG27" s="433"/>
      <c r="HLH27" s="433"/>
      <c r="HLI27" s="433"/>
      <c r="HLJ27" s="433"/>
      <c r="HLK27" s="433"/>
      <c r="HLL27" s="433"/>
      <c r="HLM27" s="433"/>
      <c r="HLN27" s="433"/>
      <c r="HLO27" s="433"/>
      <c r="HLP27" s="433"/>
      <c r="HLQ27" s="433"/>
      <c r="HLR27" s="433"/>
      <c r="HLS27" s="433"/>
      <c r="HLT27" s="433"/>
      <c r="HLU27" s="433"/>
      <c r="HLV27" s="433"/>
      <c r="HLW27" s="433"/>
      <c r="HLX27" s="433"/>
      <c r="HLY27" s="433"/>
      <c r="HLZ27" s="433"/>
      <c r="HMA27" s="433"/>
      <c r="HMB27" s="433"/>
      <c r="HMC27" s="433"/>
      <c r="HMD27" s="433"/>
      <c r="HME27" s="433"/>
      <c r="HMF27" s="433"/>
      <c r="HMG27" s="433"/>
      <c r="HMH27" s="433"/>
      <c r="HMI27" s="433"/>
      <c r="HMJ27" s="433"/>
      <c r="HMK27" s="433"/>
      <c r="HML27" s="433"/>
      <c r="HMM27" s="433"/>
      <c r="HMN27" s="433"/>
      <c r="HMO27" s="433"/>
      <c r="HMP27" s="433"/>
      <c r="HMQ27" s="433"/>
      <c r="HMR27" s="433"/>
      <c r="HMS27" s="433"/>
      <c r="HMT27" s="433"/>
      <c r="HMU27" s="433"/>
      <c r="HMV27" s="433"/>
      <c r="HMW27" s="433"/>
      <c r="HMX27" s="433"/>
      <c r="HMY27" s="433"/>
      <c r="HMZ27" s="433"/>
      <c r="HNA27" s="433"/>
      <c r="HNB27" s="433"/>
      <c r="HNC27" s="433"/>
      <c r="HND27" s="433"/>
      <c r="HNE27" s="433"/>
      <c r="HNF27" s="433"/>
      <c r="HNG27" s="433"/>
      <c r="HNH27" s="433"/>
      <c r="HNI27" s="433"/>
      <c r="HNJ27" s="433"/>
      <c r="HNK27" s="433"/>
      <c r="HNL27" s="433"/>
      <c r="HNM27" s="433"/>
      <c r="HNN27" s="433"/>
      <c r="HNO27" s="433"/>
      <c r="HNP27" s="433"/>
      <c r="HNQ27" s="433"/>
      <c r="HNR27" s="433"/>
      <c r="HNS27" s="433"/>
      <c r="HNT27" s="433"/>
      <c r="HNU27" s="433"/>
      <c r="HNV27" s="433"/>
      <c r="HNW27" s="433"/>
      <c r="HNX27" s="433"/>
      <c r="HNY27" s="433"/>
      <c r="HNZ27" s="433"/>
      <c r="HOA27" s="433"/>
      <c r="HOB27" s="433"/>
      <c r="HOC27" s="433"/>
      <c r="HOD27" s="433"/>
      <c r="HOE27" s="433"/>
      <c r="HOF27" s="433"/>
      <c r="HOG27" s="433"/>
      <c r="HOH27" s="433"/>
      <c r="HOI27" s="433"/>
      <c r="HOJ27" s="433"/>
      <c r="HOK27" s="433"/>
      <c r="HOL27" s="433"/>
      <c r="HOM27" s="433"/>
      <c r="HON27" s="433"/>
      <c r="HOO27" s="433"/>
      <c r="HOP27" s="433"/>
      <c r="HOQ27" s="433"/>
      <c r="HOR27" s="433"/>
      <c r="HOS27" s="433"/>
      <c r="HOT27" s="433"/>
      <c r="HOU27" s="433"/>
      <c r="HOV27" s="433"/>
      <c r="HOW27" s="433"/>
      <c r="HOX27" s="433"/>
      <c r="HOY27" s="433"/>
      <c r="HOZ27" s="433"/>
      <c r="HPA27" s="433"/>
      <c r="HPB27" s="433"/>
      <c r="HPC27" s="433"/>
      <c r="HPD27" s="433"/>
      <c r="HPE27" s="433"/>
      <c r="HPF27" s="433"/>
      <c r="HPG27" s="433"/>
      <c r="HPH27" s="433"/>
      <c r="HPI27" s="433"/>
      <c r="HPJ27" s="433"/>
      <c r="HPK27" s="433"/>
      <c r="HPL27" s="433"/>
      <c r="HPM27" s="433"/>
      <c r="HPN27" s="433"/>
      <c r="HPO27" s="433"/>
      <c r="HPP27" s="433"/>
      <c r="HPQ27" s="433"/>
      <c r="HPR27" s="433"/>
      <c r="HPS27" s="433"/>
      <c r="HPT27" s="433"/>
      <c r="HPU27" s="433"/>
      <c r="HPV27" s="433"/>
      <c r="HPW27" s="433"/>
      <c r="HPX27" s="433"/>
      <c r="HPY27" s="433"/>
      <c r="HPZ27" s="433"/>
      <c r="HQA27" s="433"/>
      <c r="HQB27" s="433"/>
      <c r="HQC27" s="433"/>
      <c r="HQD27" s="433"/>
      <c r="HQE27" s="433"/>
      <c r="HQF27" s="433"/>
      <c r="HQG27" s="433"/>
      <c r="HQH27" s="433"/>
      <c r="HQI27" s="433"/>
      <c r="HQJ27" s="433"/>
      <c r="HQK27" s="433"/>
      <c r="HQL27" s="433"/>
      <c r="HQM27" s="433"/>
      <c r="HQN27" s="433"/>
      <c r="HQO27" s="433"/>
      <c r="HQP27" s="433"/>
      <c r="HQQ27" s="433"/>
      <c r="HQR27" s="433"/>
      <c r="HQS27" s="433"/>
      <c r="HQT27" s="433"/>
      <c r="HQU27" s="433"/>
      <c r="HQV27" s="433"/>
      <c r="HQW27" s="433"/>
      <c r="HQX27" s="433"/>
      <c r="HQY27" s="433"/>
      <c r="HQZ27" s="433"/>
      <c r="HRA27" s="433"/>
      <c r="HRB27" s="433"/>
      <c r="HRC27" s="433"/>
      <c r="HRD27" s="433"/>
      <c r="HRE27" s="433"/>
      <c r="HRF27" s="433"/>
      <c r="HRG27" s="433"/>
      <c r="HRH27" s="433"/>
      <c r="HRI27" s="433"/>
      <c r="HRJ27" s="433"/>
      <c r="HRK27" s="433"/>
      <c r="HRL27" s="433"/>
      <c r="HRM27" s="433"/>
      <c r="HRN27" s="433"/>
      <c r="HRO27" s="433"/>
      <c r="HRP27" s="433"/>
      <c r="HRQ27" s="433"/>
      <c r="HRR27" s="433"/>
      <c r="HRS27" s="433"/>
      <c r="HRT27" s="433"/>
      <c r="HRU27" s="433"/>
      <c r="HRV27" s="433"/>
      <c r="HRW27" s="433"/>
      <c r="HRX27" s="433"/>
      <c r="HRY27" s="433"/>
      <c r="HRZ27" s="433"/>
      <c r="HSA27" s="433"/>
      <c r="HSB27" s="433"/>
      <c r="HSC27" s="433"/>
      <c r="HSD27" s="433"/>
      <c r="HSE27" s="433"/>
      <c r="HSF27" s="433"/>
      <c r="HSG27" s="433"/>
      <c r="HSH27" s="433"/>
      <c r="HSI27" s="433"/>
      <c r="HSJ27" s="433"/>
      <c r="HSK27" s="433"/>
      <c r="HSL27" s="433"/>
      <c r="HSM27" s="433"/>
      <c r="HSN27" s="433"/>
      <c r="HSO27" s="433"/>
      <c r="HSP27" s="433"/>
      <c r="HSQ27" s="433"/>
      <c r="HSR27" s="433"/>
      <c r="HSS27" s="433"/>
      <c r="HST27" s="433"/>
      <c r="HSU27" s="433"/>
      <c r="HSV27" s="433"/>
      <c r="HSW27" s="433"/>
      <c r="HSX27" s="433"/>
      <c r="HSY27" s="433"/>
      <c r="HSZ27" s="433"/>
      <c r="HTA27" s="433"/>
      <c r="HTB27" s="433"/>
      <c r="HTC27" s="433"/>
      <c r="HTD27" s="433"/>
      <c r="HTE27" s="433"/>
      <c r="HTF27" s="433"/>
      <c r="HTG27" s="433"/>
      <c r="HTH27" s="433"/>
      <c r="HTI27" s="433"/>
      <c r="HTJ27" s="433"/>
      <c r="HTK27" s="433"/>
      <c r="HTL27" s="433"/>
      <c r="HTM27" s="433"/>
      <c r="HTN27" s="433"/>
      <c r="HTO27" s="433"/>
      <c r="HTP27" s="433"/>
      <c r="HTQ27" s="433"/>
      <c r="HTR27" s="433"/>
      <c r="HTS27" s="433"/>
      <c r="HTT27" s="433"/>
      <c r="HTU27" s="433"/>
      <c r="HTV27" s="433"/>
      <c r="HTW27" s="433"/>
      <c r="HTX27" s="433"/>
      <c r="HTY27" s="433"/>
      <c r="HTZ27" s="433"/>
      <c r="HUA27" s="433"/>
      <c r="HUB27" s="433"/>
      <c r="HUC27" s="433"/>
      <c r="HUD27" s="433"/>
      <c r="HUE27" s="433"/>
      <c r="HUF27" s="433"/>
      <c r="HUG27" s="433"/>
      <c r="HUH27" s="433"/>
      <c r="HUI27" s="433"/>
      <c r="HUJ27" s="433"/>
      <c r="HUK27" s="433"/>
      <c r="HUL27" s="433"/>
      <c r="HUM27" s="433"/>
      <c r="HUN27" s="433"/>
      <c r="HUO27" s="433"/>
      <c r="HUP27" s="433"/>
      <c r="HUQ27" s="433"/>
      <c r="HUR27" s="433"/>
      <c r="HUS27" s="433"/>
      <c r="HUT27" s="433"/>
      <c r="HUU27" s="433"/>
      <c r="HUV27" s="433"/>
      <c r="HUW27" s="433"/>
      <c r="HUX27" s="433"/>
      <c r="HUY27" s="433"/>
      <c r="HUZ27" s="433"/>
      <c r="HVA27" s="433"/>
      <c r="HVB27" s="433"/>
      <c r="HVC27" s="433"/>
      <c r="HVD27" s="433"/>
      <c r="HVE27" s="433"/>
      <c r="HVF27" s="433"/>
      <c r="HVG27" s="433"/>
      <c r="HVH27" s="433"/>
      <c r="HVI27" s="433"/>
      <c r="HVJ27" s="433"/>
      <c r="HVK27" s="433"/>
      <c r="HVL27" s="433"/>
      <c r="HVM27" s="433"/>
      <c r="HVN27" s="433"/>
      <c r="HVO27" s="433"/>
      <c r="HVP27" s="433"/>
      <c r="HVQ27" s="433"/>
      <c r="HVR27" s="433"/>
      <c r="HVS27" s="433"/>
      <c r="HVT27" s="433"/>
      <c r="HVU27" s="433"/>
      <c r="HVV27" s="433"/>
      <c r="HVW27" s="433"/>
      <c r="HVX27" s="433"/>
      <c r="HVY27" s="433"/>
      <c r="HVZ27" s="433"/>
      <c r="HWA27" s="433"/>
      <c r="HWB27" s="433"/>
      <c r="HWC27" s="433"/>
      <c r="HWD27" s="433"/>
      <c r="HWE27" s="433"/>
      <c r="HWF27" s="433"/>
      <c r="HWG27" s="433"/>
      <c r="HWH27" s="433"/>
      <c r="HWI27" s="433"/>
      <c r="HWJ27" s="433"/>
      <c r="HWK27" s="433"/>
      <c r="HWL27" s="433"/>
      <c r="HWM27" s="433"/>
      <c r="HWN27" s="433"/>
      <c r="HWO27" s="433"/>
      <c r="HWP27" s="433"/>
      <c r="HWQ27" s="433"/>
      <c r="HWR27" s="433"/>
      <c r="HWS27" s="433"/>
      <c r="HWT27" s="433"/>
      <c r="HWU27" s="433"/>
      <c r="HWV27" s="433"/>
      <c r="HWW27" s="433"/>
      <c r="HWX27" s="433"/>
      <c r="HWY27" s="433"/>
      <c r="HWZ27" s="433"/>
      <c r="HXA27" s="433"/>
      <c r="HXB27" s="433"/>
      <c r="HXC27" s="433"/>
      <c r="HXD27" s="433"/>
      <c r="HXE27" s="433"/>
      <c r="HXF27" s="433"/>
      <c r="HXG27" s="433"/>
      <c r="HXH27" s="433"/>
      <c r="HXI27" s="433"/>
      <c r="HXJ27" s="433"/>
      <c r="HXK27" s="433"/>
      <c r="HXL27" s="433"/>
      <c r="HXM27" s="433"/>
      <c r="HXN27" s="433"/>
      <c r="HXO27" s="433"/>
      <c r="HXP27" s="433"/>
      <c r="HXQ27" s="433"/>
      <c r="HXR27" s="433"/>
      <c r="HXS27" s="433"/>
      <c r="HXT27" s="433"/>
      <c r="HXU27" s="433"/>
      <c r="HXV27" s="433"/>
      <c r="HXW27" s="433"/>
      <c r="HXX27" s="433"/>
      <c r="HXY27" s="433"/>
      <c r="HXZ27" s="433"/>
      <c r="HYA27" s="433"/>
      <c r="HYB27" s="433"/>
      <c r="HYC27" s="433"/>
      <c r="HYD27" s="433"/>
      <c r="HYE27" s="433"/>
      <c r="HYF27" s="433"/>
      <c r="HYG27" s="433"/>
      <c r="HYH27" s="433"/>
      <c r="HYI27" s="433"/>
      <c r="HYJ27" s="433"/>
      <c r="HYK27" s="433"/>
      <c r="HYL27" s="433"/>
      <c r="HYM27" s="433"/>
      <c r="HYN27" s="433"/>
      <c r="HYO27" s="433"/>
      <c r="HYP27" s="433"/>
      <c r="HYQ27" s="433"/>
      <c r="HYR27" s="433"/>
      <c r="HYS27" s="433"/>
      <c r="HYT27" s="433"/>
      <c r="HYU27" s="433"/>
      <c r="HYV27" s="433"/>
      <c r="HYW27" s="433"/>
      <c r="HYX27" s="433"/>
      <c r="HYY27" s="433"/>
      <c r="HYZ27" s="433"/>
      <c r="HZA27" s="433"/>
      <c r="HZB27" s="433"/>
      <c r="HZC27" s="433"/>
      <c r="HZD27" s="433"/>
      <c r="HZE27" s="433"/>
      <c r="HZF27" s="433"/>
      <c r="HZG27" s="433"/>
      <c r="HZH27" s="433"/>
      <c r="HZI27" s="433"/>
      <c r="HZJ27" s="433"/>
      <c r="HZK27" s="433"/>
      <c r="HZL27" s="433"/>
      <c r="HZM27" s="433"/>
      <c r="HZN27" s="433"/>
      <c r="HZO27" s="433"/>
      <c r="HZP27" s="433"/>
      <c r="HZQ27" s="433"/>
      <c r="HZR27" s="433"/>
      <c r="HZS27" s="433"/>
      <c r="HZT27" s="433"/>
      <c r="HZU27" s="433"/>
      <c r="HZV27" s="433"/>
      <c r="HZW27" s="433"/>
      <c r="HZX27" s="433"/>
      <c r="HZY27" s="433"/>
      <c r="HZZ27" s="433"/>
      <c r="IAA27" s="433"/>
      <c r="IAB27" s="433"/>
      <c r="IAC27" s="433"/>
      <c r="IAD27" s="433"/>
      <c r="IAE27" s="433"/>
      <c r="IAF27" s="433"/>
      <c r="IAG27" s="433"/>
      <c r="IAH27" s="433"/>
      <c r="IAI27" s="433"/>
      <c r="IAJ27" s="433"/>
      <c r="IAK27" s="433"/>
      <c r="IAL27" s="433"/>
      <c r="IAM27" s="433"/>
      <c r="IAN27" s="433"/>
      <c r="IAO27" s="433"/>
      <c r="IAP27" s="433"/>
      <c r="IAQ27" s="433"/>
      <c r="IAR27" s="433"/>
      <c r="IAS27" s="433"/>
      <c r="IAT27" s="433"/>
      <c r="IAU27" s="433"/>
      <c r="IAV27" s="433"/>
      <c r="IAW27" s="433"/>
      <c r="IAX27" s="433"/>
      <c r="IAY27" s="433"/>
      <c r="IAZ27" s="433"/>
      <c r="IBA27" s="433"/>
      <c r="IBB27" s="433"/>
      <c r="IBC27" s="433"/>
      <c r="IBD27" s="433"/>
      <c r="IBE27" s="433"/>
      <c r="IBF27" s="433"/>
      <c r="IBG27" s="433"/>
      <c r="IBH27" s="433"/>
      <c r="IBI27" s="433"/>
      <c r="IBJ27" s="433"/>
      <c r="IBK27" s="433"/>
      <c r="IBL27" s="433"/>
      <c r="IBM27" s="433"/>
      <c r="IBN27" s="433"/>
      <c r="IBO27" s="433"/>
      <c r="IBP27" s="433"/>
      <c r="IBQ27" s="433"/>
      <c r="IBR27" s="433"/>
      <c r="IBS27" s="433"/>
      <c r="IBT27" s="433"/>
      <c r="IBU27" s="433"/>
      <c r="IBV27" s="433"/>
      <c r="IBW27" s="433"/>
      <c r="IBX27" s="433"/>
      <c r="IBY27" s="433"/>
      <c r="IBZ27" s="433"/>
      <c r="ICA27" s="433"/>
      <c r="ICB27" s="433"/>
      <c r="ICC27" s="433"/>
      <c r="ICD27" s="433"/>
      <c r="ICE27" s="433"/>
      <c r="ICF27" s="433"/>
      <c r="ICG27" s="433"/>
      <c r="ICH27" s="433"/>
      <c r="ICI27" s="433"/>
      <c r="ICJ27" s="433"/>
      <c r="ICK27" s="433"/>
      <c r="ICL27" s="433"/>
      <c r="ICM27" s="433"/>
      <c r="ICN27" s="433"/>
      <c r="ICO27" s="433"/>
      <c r="ICP27" s="433"/>
      <c r="ICQ27" s="433"/>
      <c r="ICR27" s="433"/>
      <c r="ICS27" s="433"/>
      <c r="ICT27" s="433"/>
      <c r="ICU27" s="433"/>
      <c r="ICV27" s="433"/>
      <c r="ICW27" s="433"/>
      <c r="ICX27" s="433"/>
      <c r="ICY27" s="433"/>
      <c r="ICZ27" s="433"/>
      <c r="IDA27" s="433"/>
      <c r="IDB27" s="433"/>
      <c r="IDC27" s="433"/>
      <c r="IDD27" s="433"/>
      <c r="IDE27" s="433"/>
      <c r="IDF27" s="433"/>
      <c r="IDG27" s="433"/>
      <c r="IDH27" s="433"/>
      <c r="IDI27" s="433"/>
      <c r="IDJ27" s="433"/>
      <c r="IDK27" s="433"/>
      <c r="IDL27" s="433"/>
      <c r="IDM27" s="433"/>
      <c r="IDN27" s="433"/>
      <c r="IDO27" s="433"/>
      <c r="IDP27" s="433"/>
      <c r="IDQ27" s="433"/>
      <c r="IDR27" s="433"/>
      <c r="IDS27" s="433"/>
      <c r="IDT27" s="433"/>
      <c r="IDU27" s="433"/>
      <c r="IDV27" s="433"/>
      <c r="IDW27" s="433"/>
      <c r="IDX27" s="433"/>
      <c r="IDY27" s="433"/>
      <c r="IDZ27" s="433"/>
      <c r="IEA27" s="433"/>
      <c r="IEB27" s="433"/>
      <c r="IEC27" s="433"/>
      <c r="IED27" s="433"/>
      <c r="IEE27" s="433"/>
      <c r="IEF27" s="433"/>
      <c r="IEG27" s="433"/>
      <c r="IEH27" s="433"/>
      <c r="IEI27" s="433"/>
      <c r="IEJ27" s="433"/>
      <c r="IEK27" s="433"/>
      <c r="IEL27" s="433"/>
      <c r="IEM27" s="433"/>
      <c r="IEN27" s="433"/>
      <c r="IEO27" s="433"/>
      <c r="IEP27" s="433"/>
      <c r="IEQ27" s="433"/>
      <c r="IER27" s="433"/>
      <c r="IES27" s="433"/>
      <c r="IET27" s="433"/>
      <c r="IEU27" s="433"/>
      <c r="IEV27" s="433"/>
      <c r="IEW27" s="433"/>
      <c r="IEX27" s="433"/>
      <c r="IEY27" s="433"/>
      <c r="IEZ27" s="433"/>
      <c r="IFA27" s="433"/>
      <c r="IFB27" s="433"/>
      <c r="IFC27" s="433"/>
      <c r="IFD27" s="433"/>
      <c r="IFE27" s="433"/>
      <c r="IFF27" s="433"/>
      <c r="IFG27" s="433"/>
      <c r="IFH27" s="433"/>
      <c r="IFI27" s="433"/>
      <c r="IFJ27" s="433"/>
      <c r="IFK27" s="433"/>
      <c r="IFL27" s="433"/>
      <c r="IFM27" s="433"/>
      <c r="IFN27" s="433"/>
      <c r="IFO27" s="433"/>
      <c r="IFP27" s="433"/>
      <c r="IFQ27" s="433"/>
      <c r="IFR27" s="433"/>
      <c r="IFS27" s="433"/>
      <c r="IFT27" s="433"/>
      <c r="IFU27" s="433"/>
      <c r="IFV27" s="433"/>
      <c r="IFW27" s="433"/>
      <c r="IFX27" s="433"/>
      <c r="IFY27" s="433"/>
      <c r="IFZ27" s="433"/>
      <c r="IGA27" s="433"/>
      <c r="IGB27" s="433"/>
      <c r="IGC27" s="433"/>
      <c r="IGD27" s="433"/>
      <c r="IGE27" s="433"/>
      <c r="IGF27" s="433"/>
      <c r="IGG27" s="433"/>
      <c r="IGH27" s="433"/>
      <c r="IGI27" s="433"/>
      <c r="IGJ27" s="433"/>
      <c r="IGK27" s="433"/>
      <c r="IGL27" s="433"/>
      <c r="IGM27" s="433"/>
      <c r="IGN27" s="433"/>
      <c r="IGO27" s="433"/>
      <c r="IGP27" s="433"/>
      <c r="IGQ27" s="433"/>
      <c r="IGR27" s="433"/>
      <c r="IGS27" s="433"/>
      <c r="IGT27" s="433"/>
      <c r="IGU27" s="433"/>
      <c r="IGV27" s="433"/>
      <c r="IGW27" s="433"/>
      <c r="IGX27" s="433"/>
      <c r="IGY27" s="433"/>
      <c r="IGZ27" s="433"/>
      <c r="IHA27" s="433"/>
      <c r="IHB27" s="433"/>
      <c r="IHC27" s="433"/>
      <c r="IHD27" s="433"/>
      <c r="IHE27" s="433"/>
      <c r="IHF27" s="433"/>
      <c r="IHG27" s="433"/>
      <c r="IHH27" s="433"/>
      <c r="IHI27" s="433"/>
      <c r="IHJ27" s="433"/>
      <c r="IHK27" s="433"/>
      <c r="IHL27" s="433"/>
      <c r="IHM27" s="433"/>
      <c r="IHN27" s="433"/>
      <c r="IHO27" s="433"/>
      <c r="IHP27" s="433"/>
      <c r="IHQ27" s="433"/>
      <c r="IHR27" s="433"/>
      <c r="IHS27" s="433"/>
      <c r="IHT27" s="433"/>
      <c r="IHU27" s="433"/>
      <c r="IHV27" s="433"/>
      <c r="IHW27" s="433"/>
      <c r="IHX27" s="433"/>
      <c r="IHY27" s="433"/>
      <c r="IHZ27" s="433"/>
      <c r="IIA27" s="433"/>
      <c r="IIB27" s="433"/>
      <c r="IIC27" s="433"/>
      <c r="IID27" s="433"/>
      <c r="IIE27" s="433"/>
      <c r="IIF27" s="433"/>
      <c r="IIG27" s="433"/>
      <c r="IIH27" s="433"/>
      <c r="III27" s="433"/>
      <c r="IIJ27" s="433"/>
      <c r="IIK27" s="433"/>
      <c r="IIL27" s="433"/>
      <c r="IIM27" s="433"/>
      <c r="IIN27" s="433"/>
      <c r="IIO27" s="433"/>
      <c r="IIP27" s="433"/>
      <c r="IIQ27" s="433"/>
      <c r="IIR27" s="433"/>
      <c r="IIS27" s="433"/>
      <c r="IIT27" s="433"/>
      <c r="IIU27" s="433"/>
      <c r="IIV27" s="433"/>
      <c r="IIW27" s="433"/>
      <c r="IIX27" s="433"/>
      <c r="IIY27" s="433"/>
      <c r="IIZ27" s="433"/>
      <c r="IJA27" s="433"/>
      <c r="IJB27" s="433"/>
      <c r="IJC27" s="433"/>
      <c r="IJD27" s="433"/>
      <c r="IJE27" s="433"/>
      <c r="IJF27" s="433"/>
      <c r="IJG27" s="433"/>
      <c r="IJH27" s="433"/>
      <c r="IJI27" s="433"/>
      <c r="IJJ27" s="433"/>
      <c r="IJK27" s="433"/>
      <c r="IJL27" s="433"/>
      <c r="IJM27" s="433"/>
      <c r="IJN27" s="433"/>
      <c r="IJO27" s="433"/>
      <c r="IJP27" s="433"/>
      <c r="IJQ27" s="433"/>
      <c r="IJR27" s="433"/>
      <c r="IJS27" s="433"/>
      <c r="IJT27" s="433"/>
      <c r="IJU27" s="433"/>
      <c r="IJV27" s="433"/>
      <c r="IJW27" s="433"/>
      <c r="IJX27" s="433"/>
      <c r="IJY27" s="433"/>
      <c r="IJZ27" s="433"/>
      <c r="IKA27" s="433"/>
      <c r="IKB27" s="433"/>
      <c r="IKC27" s="433"/>
      <c r="IKD27" s="433"/>
      <c r="IKE27" s="433"/>
      <c r="IKF27" s="433"/>
      <c r="IKG27" s="433"/>
      <c r="IKH27" s="433"/>
      <c r="IKI27" s="433"/>
      <c r="IKJ27" s="433"/>
      <c r="IKK27" s="433"/>
      <c r="IKL27" s="433"/>
      <c r="IKM27" s="433"/>
      <c r="IKN27" s="433"/>
      <c r="IKO27" s="433"/>
      <c r="IKP27" s="433"/>
      <c r="IKQ27" s="433"/>
      <c r="IKR27" s="433"/>
      <c r="IKS27" s="433"/>
      <c r="IKT27" s="433"/>
      <c r="IKU27" s="433"/>
      <c r="IKV27" s="433"/>
      <c r="IKW27" s="433"/>
      <c r="IKX27" s="433"/>
      <c r="IKY27" s="433"/>
      <c r="IKZ27" s="433"/>
      <c r="ILA27" s="433"/>
      <c r="ILB27" s="433"/>
      <c r="ILC27" s="433"/>
      <c r="ILD27" s="433"/>
      <c r="ILE27" s="433"/>
      <c r="ILF27" s="433"/>
      <c r="ILG27" s="433"/>
      <c r="ILH27" s="433"/>
      <c r="ILI27" s="433"/>
      <c r="ILJ27" s="433"/>
      <c r="ILK27" s="433"/>
      <c r="ILL27" s="433"/>
      <c r="ILM27" s="433"/>
      <c r="ILN27" s="433"/>
      <c r="ILO27" s="433"/>
      <c r="ILP27" s="433"/>
      <c r="ILQ27" s="433"/>
      <c r="ILR27" s="433"/>
      <c r="ILS27" s="433"/>
      <c r="ILT27" s="433"/>
      <c r="ILU27" s="433"/>
      <c r="ILV27" s="433"/>
      <c r="ILW27" s="433"/>
      <c r="ILX27" s="433"/>
      <c r="ILY27" s="433"/>
      <c r="ILZ27" s="433"/>
      <c r="IMA27" s="433"/>
      <c r="IMB27" s="433"/>
      <c r="IMC27" s="433"/>
      <c r="IMD27" s="433"/>
      <c r="IME27" s="433"/>
      <c r="IMF27" s="433"/>
      <c r="IMG27" s="433"/>
      <c r="IMH27" s="433"/>
      <c r="IMI27" s="433"/>
      <c r="IMJ27" s="433"/>
      <c r="IMK27" s="433"/>
      <c r="IML27" s="433"/>
      <c r="IMM27" s="433"/>
      <c r="IMN27" s="433"/>
      <c r="IMO27" s="433"/>
      <c r="IMP27" s="433"/>
      <c r="IMQ27" s="433"/>
      <c r="IMR27" s="433"/>
      <c r="IMS27" s="433"/>
      <c r="IMT27" s="433"/>
      <c r="IMU27" s="433"/>
      <c r="IMV27" s="433"/>
      <c r="IMW27" s="433"/>
      <c r="IMX27" s="433"/>
      <c r="IMY27" s="433"/>
      <c r="IMZ27" s="433"/>
      <c r="INA27" s="433"/>
      <c r="INB27" s="433"/>
      <c r="INC27" s="433"/>
      <c r="IND27" s="433"/>
      <c r="INE27" s="433"/>
      <c r="INF27" s="433"/>
      <c r="ING27" s="433"/>
      <c r="INH27" s="433"/>
      <c r="INI27" s="433"/>
      <c r="INJ27" s="433"/>
      <c r="INK27" s="433"/>
      <c r="INL27" s="433"/>
      <c r="INM27" s="433"/>
      <c r="INN27" s="433"/>
      <c r="INO27" s="433"/>
      <c r="INP27" s="433"/>
      <c r="INQ27" s="433"/>
      <c r="INR27" s="433"/>
      <c r="INS27" s="433"/>
      <c r="INT27" s="433"/>
      <c r="INU27" s="433"/>
      <c r="INV27" s="433"/>
      <c r="INW27" s="433"/>
      <c r="INX27" s="433"/>
      <c r="INY27" s="433"/>
      <c r="INZ27" s="433"/>
      <c r="IOA27" s="433"/>
      <c r="IOB27" s="433"/>
      <c r="IOC27" s="433"/>
      <c r="IOD27" s="433"/>
      <c r="IOE27" s="433"/>
      <c r="IOF27" s="433"/>
      <c r="IOG27" s="433"/>
      <c r="IOH27" s="433"/>
      <c r="IOI27" s="433"/>
      <c r="IOJ27" s="433"/>
      <c r="IOK27" s="433"/>
      <c r="IOL27" s="433"/>
      <c r="IOM27" s="433"/>
      <c r="ION27" s="433"/>
      <c r="IOO27" s="433"/>
      <c r="IOP27" s="433"/>
      <c r="IOQ27" s="433"/>
      <c r="IOR27" s="433"/>
      <c r="IOS27" s="433"/>
      <c r="IOT27" s="433"/>
      <c r="IOU27" s="433"/>
      <c r="IOV27" s="433"/>
      <c r="IOW27" s="433"/>
      <c r="IOX27" s="433"/>
      <c r="IOY27" s="433"/>
      <c r="IOZ27" s="433"/>
      <c r="IPA27" s="433"/>
      <c r="IPB27" s="433"/>
      <c r="IPC27" s="433"/>
      <c r="IPD27" s="433"/>
      <c r="IPE27" s="433"/>
      <c r="IPF27" s="433"/>
      <c r="IPG27" s="433"/>
      <c r="IPH27" s="433"/>
      <c r="IPI27" s="433"/>
      <c r="IPJ27" s="433"/>
      <c r="IPK27" s="433"/>
      <c r="IPL27" s="433"/>
      <c r="IPM27" s="433"/>
      <c r="IPN27" s="433"/>
      <c r="IPO27" s="433"/>
      <c r="IPP27" s="433"/>
      <c r="IPQ27" s="433"/>
      <c r="IPR27" s="433"/>
      <c r="IPS27" s="433"/>
      <c r="IPT27" s="433"/>
      <c r="IPU27" s="433"/>
      <c r="IPV27" s="433"/>
      <c r="IPW27" s="433"/>
      <c r="IPX27" s="433"/>
      <c r="IPY27" s="433"/>
      <c r="IPZ27" s="433"/>
      <c r="IQA27" s="433"/>
      <c r="IQB27" s="433"/>
      <c r="IQC27" s="433"/>
      <c r="IQD27" s="433"/>
      <c r="IQE27" s="433"/>
      <c r="IQF27" s="433"/>
      <c r="IQG27" s="433"/>
      <c r="IQH27" s="433"/>
      <c r="IQI27" s="433"/>
      <c r="IQJ27" s="433"/>
      <c r="IQK27" s="433"/>
      <c r="IQL27" s="433"/>
      <c r="IQM27" s="433"/>
      <c r="IQN27" s="433"/>
      <c r="IQO27" s="433"/>
      <c r="IQP27" s="433"/>
      <c r="IQQ27" s="433"/>
      <c r="IQR27" s="433"/>
      <c r="IQS27" s="433"/>
      <c r="IQT27" s="433"/>
      <c r="IQU27" s="433"/>
      <c r="IQV27" s="433"/>
      <c r="IQW27" s="433"/>
      <c r="IQX27" s="433"/>
      <c r="IQY27" s="433"/>
      <c r="IQZ27" s="433"/>
      <c r="IRA27" s="433"/>
      <c r="IRB27" s="433"/>
      <c r="IRC27" s="433"/>
      <c r="IRD27" s="433"/>
      <c r="IRE27" s="433"/>
      <c r="IRF27" s="433"/>
      <c r="IRG27" s="433"/>
      <c r="IRH27" s="433"/>
      <c r="IRI27" s="433"/>
      <c r="IRJ27" s="433"/>
      <c r="IRK27" s="433"/>
      <c r="IRL27" s="433"/>
      <c r="IRM27" s="433"/>
      <c r="IRN27" s="433"/>
      <c r="IRO27" s="433"/>
      <c r="IRP27" s="433"/>
      <c r="IRQ27" s="433"/>
      <c r="IRR27" s="433"/>
      <c r="IRS27" s="433"/>
      <c r="IRT27" s="433"/>
      <c r="IRU27" s="433"/>
      <c r="IRV27" s="433"/>
      <c r="IRW27" s="433"/>
      <c r="IRX27" s="433"/>
      <c r="IRY27" s="433"/>
      <c r="IRZ27" s="433"/>
      <c r="ISA27" s="433"/>
      <c r="ISB27" s="433"/>
      <c r="ISC27" s="433"/>
      <c r="ISD27" s="433"/>
      <c r="ISE27" s="433"/>
      <c r="ISF27" s="433"/>
      <c r="ISG27" s="433"/>
      <c r="ISH27" s="433"/>
      <c r="ISI27" s="433"/>
      <c r="ISJ27" s="433"/>
      <c r="ISK27" s="433"/>
      <c r="ISL27" s="433"/>
      <c r="ISM27" s="433"/>
      <c r="ISN27" s="433"/>
      <c r="ISO27" s="433"/>
      <c r="ISP27" s="433"/>
      <c r="ISQ27" s="433"/>
      <c r="ISR27" s="433"/>
      <c r="ISS27" s="433"/>
      <c r="IST27" s="433"/>
      <c r="ISU27" s="433"/>
      <c r="ISV27" s="433"/>
      <c r="ISW27" s="433"/>
      <c r="ISX27" s="433"/>
      <c r="ISY27" s="433"/>
      <c r="ISZ27" s="433"/>
      <c r="ITA27" s="433"/>
      <c r="ITB27" s="433"/>
      <c r="ITC27" s="433"/>
      <c r="ITD27" s="433"/>
      <c r="ITE27" s="433"/>
      <c r="ITF27" s="433"/>
      <c r="ITG27" s="433"/>
      <c r="ITH27" s="433"/>
      <c r="ITI27" s="433"/>
      <c r="ITJ27" s="433"/>
      <c r="ITK27" s="433"/>
      <c r="ITL27" s="433"/>
      <c r="ITM27" s="433"/>
      <c r="ITN27" s="433"/>
      <c r="ITO27" s="433"/>
      <c r="ITP27" s="433"/>
      <c r="ITQ27" s="433"/>
      <c r="ITR27" s="433"/>
      <c r="ITS27" s="433"/>
      <c r="ITT27" s="433"/>
      <c r="ITU27" s="433"/>
      <c r="ITV27" s="433"/>
      <c r="ITW27" s="433"/>
      <c r="ITX27" s="433"/>
      <c r="ITY27" s="433"/>
      <c r="ITZ27" s="433"/>
      <c r="IUA27" s="433"/>
      <c r="IUB27" s="433"/>
      <c r="IUC27" s="433"/>
      <c r="IUD27" s="433"/>
      <c r="IUE27" s="433"/>
      <c r="IUF27" s="433"/>
      <c r="IUG27" s="433"/>
      <c r="IUH27" s="433"/>
      <c r="IUI27" s="433"/>
      <c r="IUJ27" s="433"/>
      <c r="IUK27" s="433"/>
      <c r="IUL27" s="433"/>
      <c r="IUM27" s="433"/>
      <c r="IUN27" s="433"/>
      <c r="IUO27" s="433"/>
      <c r="IUP27" s="433"/>
      <c r="IUQ27" s="433"/>
      <c r="IUR27" s="433"/>
      <c r="IUS27" s="433"/>
      <c r="IUT27" s="433"/>
      <c r="IUU27" s="433"/>
      <c r="IUV27" s="433"/>
      <c r="IUW27" s="433"/>
      <c r="IUX27" s="433"/>
      <c r="IUY27" s="433"/>
      <c r="IUZ27" s="433"/>
      <c r="IVA27" s="433"/>
      <c r="IVB27" s="433"/>
      <c r="IVC27" s="433"/>
      <c r="IVD27" s="433"/>
      <c r="IVE27" s="433"/>
      <c r="IVF27" s="433"/>
      <c r="IVG27" s="433"/>
      <c r="IVH27" s="433"/>
      <c r="IVI27" s="433"/>
      <c r="IVJ27" s="433"/>
      <c r="IVK27" s="433"/>
      <c r="IVL27" s="433"/>
      <c r="IVM27" s="433"/>
      <c r="IVN27" s="433"/>
      <c r="IVO27" s="433"/>
      <c r="IVP27" s="433"/>
      <c r="IVQ27" s="433"/>
      <c r="IVR27" s="433"/>
      <c r="IVS27" s="433"/>
      <c r="IVT27" s="433"/>
      <c r="IVU27" s="433"/>
      <c r="IVV27" s="433"/>
      <c r="IVW27" s="433"/>
      <c r="IVX27" s="433"/>
      <c r="IVY27" s="433"/>
      <c r="IVZ27" s="433"/>
      <c r="IWA27" s="433"/>
      <c r="IWB27" s="433"/>
      <c r="IWC27" s="433"/>
      <c r="IWD27" s="433"/>
      <c r="IWE27" s="433"/>
      <c r="IWF27" s="433"/>
      <c r="IWG27" s="433"/>
      <c r="IWH27" s="433"/>
      <c r="IWI27" s="433"/>
      <c r="IWJ27" s="433"/>
      <c r="IWK27" s="433"/>
      <c r="IWL27" s="433"/>
      <c r="IWM27" s="433"/>
      <c r="IWN27" s="433"/>
      <c r="IWO27" s="433"/>
      <c r="IWP27" s="433"/>
      <c r="IWQ27" s="433"/>
      <c r="IWR27" s="433"/>
      <c r="IWS27" s="433"/>
      <c r="IWT27" s="433"/>
      <c r="IWU27" s="433"/>
      <c r="IWV27" s="433"/>
      <c r="IWW27" s="433"/>
      <c r="IWX27" s="433"/>
      <c r="IWY27" s="433"/>
      <c r="IWZ27" s="433"/>
      <c r="IXA27" s="433"/>
      <c r="IXB27" s="433"/>
      <c r="IXC27" s="433"/>
      <c r="IXD27" s="433"/>
      <c r="IXE27" s="433"/>
      <c r="IXF27" s="433"/>
      <c r="IXG27" s="433"/>
      <c r="IXH27" s="433"/>
      <c r="IXI27" s="433"/>
      <c r="IXJ27" s="433"/>
      <c r="IXK27" s="433"/>
      <c r="IXL27" s="433"/>
      <c r="IXM27" s="433"/>
      <c r="IXN27" s="433"/>
      <c r="IXO27" s="433"/>
      <c r="IXP27" s="433"/>
      <c r="IXQ27" s="433"/>
      <c r="IXR27" s="433"/>
      <c r="IXS27" s="433"/>
      <c r="IXT27" s="433"/>
      <c r="IXU27" s="433"/>
      <c r="IXV27" s="433"/>
      <c r="IXW27" s="433"/>
      <c r="IXX27" s="433"/>
      <c r="IXY27" s="433"/>
      <c r="IXZ27" s="433"/>
      <c r="IYA27" s="433"/>
      <c r="IYB27" s="433"/>
      <c r="IYC27" s="433"/>
      <c r="IYD27" s="433"/>
      <c r="IYE27" s="433"/>
      <c r="IYF27" s="433"/>
      <c r="IYG27" s="433"/>
      <c r="IYH27" s="433"/>
      <c r="IYI27" s="433"/>
      <c r="IYJ27" s="433"/>
      <c r="IYK27" s="433"/>
      <c r="IYL27" s="433"/>
      <c r="IYM27" s="433"/>
      <c r="IYN27" s="433"/>
      <c r="IYO27" s="433"/>
      <c r="IYP27" s="433"/>
      <c r="IYQ27" s="433"/>
      <c r="IYR27" s="433"/>
      <c r="IYS27" s="433"/>
      <c r="IYT27" s="433"/>
      <c r="IYU27" s="433"/>
      <c r="IYV27" s="433"/>
      <c r="IYW27" s="433"/>
      <c r="IYX27" s="433"/>
      <c r="IYY27" s="433"/>
      <c r="IYZ27" s="433"/>
      <c r="IZA27" s="433"/>
      <c r="IZB27" s="433"/>
      <c r="IZC27" s="433"/>
      <c r="IZD27" s="433"/>
      <c r="IZE27" s="433"/>
      <c r="IZF27" s="433"/>
      <c r="IZG27" s="433"/>
      <c r="IZH27" s="433"/>
      <c r="IZI27" s="433"/>
      <c r="IZJ27" s="433"/>
      <c r="IZK27" s="433"/>
      <c r="IZL27" s="433"/>
      <c r="IZM27" s="433"/>
      <c r="IZN27" s="433"/>
      <c r="IZO27" s="433"/>
      <c r="IZP27" s="433"/>
      <c r="IZQ27" s="433"/>
      <c r="IZR27" s="433"/>
      <c r="IZS27" s="433"/>
      <c r="IZT27" s="433"/>
      <c r="IZU27" s="433"/>
      <c r="IZV27" s="433"/>
      <c r="IZW27" s="433"/>
      <c r="IZX27" s="433"/>
      <c r="IZY27" s="433"/>
      <c r="IZZ27" s="433"/>
      <c r="JAA27" s="433"/>
      <c r="JAB27" s="433"/>
      <c r="JAC27" s="433"/>
      <c r="JAD27" s="433"/>
      <c r="JAE27" s="433"/>
      <c r="JAF27" s="433"/>
      <c r="JAG27" s="433"/>
      <c r="JAH27" s="433"/>
      <c r="JAI27" s="433"/>
      <c r="JAJ27" s="433"/>
      <c r="JAK27" s="433"/>
      <c r="JAL27" s="433"/>
      <c r="JAM27" s="433"/>
      <c r="JAN27" s="433"/>
      <c r="JAO27" s="433"/>
      <c r="JAP27" s="433"/>
      <c r="JAQ27" s="433"/>
      <c r="JAR27" s="433"/>
      <c r="JAS27" s="433"/>
      <c r="JAT27" s="433"/>
      <c r="JAU27" s="433"/>
      <c r="JAV27" s="433"/>
      <c r="JAW27" s="433"/>
      <c r="JAX27" s="433"/>
      <c r="JAY27" s="433"/>
      <c r="JAZ27" s="433"/>
      <c r="JBA27" s="433"/>
      <c r="JBB27" s="433"/>
      <c r="JBC27" s="433"/>
      <c r="JBD27" s="433"/>
      <c r="JBE27" s="433"/>
      <c r="JBF27" s="433"/>
      <c r="JBG27" s="433"/>
      <c r="JBH27" s="433"/>
      <c r="JBI27" s="433"/>
      <c r="JBJ27" s="433"/>
      <c r="JBK27" s="433"/>
      <c r="JBL27" s="433"/>
      <c r="JBM27" s="433"/>
      <c r="JBN27" s="433"/>
      <c r="JBO27" s="433"/>
      <c r="JBP27" s="433"/>
      <c r="JBQ27" s="433"/>
      <c r="JBR27" s="433"/>
      <c r="JBS27" s="433"/>
      <c r="JBT27" s="433"/>
      <c r="JBU27" s="433"/>
      <c r="JBV27" s="433"/>
      <c r="JBW27" s="433"/>
      <c r="JBX27" s="433"/>
      <c r="JBY27" s="433"/>
      <c r="JBZ27" s="433"/>
      <c r="JCA27" s="433"/>
      <c r="JCB27" s="433"/>
      <c r="JCC27" s="433"/>
      <c r="JCD27" s="433"/>
      <c r="JCE27" s="433"/>
      <c r="JCF27" s="433"/>
      <c r="JCG27" s="433"/>
      <c r="JCH27" s="433"/>
      <c r="JCI27" s="433"/>
      <c r="JCJ27" s="433"/>
      <c r="JCK27" s="433"/>
      <c r="JCL27" s="433"/>
      <c r="JCM27" s="433"/>
      <c r="JCN27" s="433"/>
      <c r="JCO27" s="433"/>
      <c r="JCP27" s="433"/>
      <c r="JCQ27" s="433"/>
      <c r="JCR27" s="433"/>
      <c r="JCS27" s="433"/>
      <c r="JCT27" s="433"/>
      <c r="JCU27" s="433"/>
      <c r="JCV27" s="433"/>
      <c r="JCW27" s="433"/>
      <c r="JCX27" s="433"/>
      <c r="JCY27" s="433"/>
      <c r="JCZ27" s="433"/>
      <c r="JDA27" s="433"/>
      <c r="JDB27" s="433"/>
      <c r="JDC27" s="433"/>
      <c r="JDD27" s="433"/>
      <c r="JDE27" s="433"/>
      <c r="JDF27" s="433"/>
      <c r="JDG27" s="433"/>
      <c r="JDH27" s="433"/>
      <c r="JDI27" s="433"/>
      <c r="JDJ27" s="433"/>
      <c r="JDK27" s="433"/>
      <c r="JDL27" s="433"/>
      <c r="JDM27" s="433"/>
      <c r="JDN27" s="433"/>
      <c r="JDO27" s="433"/>
      <c r="JDP27" s="433"/>
      <c r="JDQ27" s="433"/>
      <c r="JDR27" s="433"/>
      <c r="JDS27" s="433"/>
      <c r="JDT27" s="433"/>
      <c r="JDU27" s="433"/>
      <c r="JDV27" s="433"/>
      <c r="JDW27" s="433"/>
      <c r="JDX27" s="433"/>
      <c r="JDY27" s="433"/>
      <c r="JDZ27" s="433"/>
      <c r="JEA27" s="433"/>
      <c r="JEB27" s="433"/>
      <c r="JEC27" s="433"/>
      <c r="JED27" s="433"/>
      <c r="JEE27" s="433"/>
      <c r="JEF27" s="433"/>
      <c r="JEG27" s="433"/>
      <c r="JEH27" s="433"/>
      <c r="JEI27" s="433"/>
      <c r="JEJ27" s="433"/>
      <c r="JEK27" s="433"/>
      <c r="JEL27" s="433"/>
      <c r="JEM27" s="433"/>
      <c r="JEN27" s="433"/>
      <c r="JEO27" s="433"/>
      <c r="JEP27" s="433"/>
      <c r="JEQ27" s="433"/>
      <c r="JER27" s="433"/>
      <c r="JES27" s="433"/>
      <c r="JET27" s="433"/>
      <c r="JEU27" s="433"/>
      <c r="JEV27" s="433"/>
      <c r="JEW27" s="433"/>
      <c r="JEX27" s="433"/>
      <c r="JEY27" s="433"/>
      <c r="JEZ27" s="433"/>
      <c r="JFA27" s="433"/>
      <c r="JFB27" s="433"/>
      <c r="JFC27" s="433"/>
      <c r="JFD27" s="433"/>
      <c r="JFE27" s="433"/>
      <c r="JFF27" s="433"/>
      <c r="JFG27" s="433"/>
      <c r="JFH27" s="433"/>
      <c r="JFI27" s="433"/>
      <c r="JFJ27" s="433"/>
      <c r="JFK27" s="433"/>
      <c r="JFL27" s="433"/>
      <c r="JFM27" s="433"/>
      <c r="JFN27" s="433"/>
      <c r="JFO27" s="433"/>
      <c r="JFP27" s="433"/>
      <c r="JFQ27" s="433"/>
      <c r="JFR27" s="433"/>
      <c r="JFS27" s="433"/>
      <c r="JFT27" s="433"/>
      <c r="JFU27" s="433"/>
      <c r="JFV27" s="433"/>
      <c r="JFW27" s="433"/>
      <c r="JFX27" s="433"/>
      <c r="JFY27" s="433"/>
      <c r="JFZ27" s="433"/>
      <c r="JGA27" s="433"/>
      <c r="JGB27" s="433"/>
      <c r="JGC27" s="433"/>
      <c r="JGD27" s="433"/>
      <c r="JGE27" s="433"/>
      <c r="JGF27" s="433"/>
      <c r="JGG27" s="433"/>
      <c r="JGH27" s="433"/>
      <c r="JGI27" s="433"/>
      <c r="JGJ27" s="433"/>
      <c r="JGK27" s="433"/>
      <c r="JGL27" s="433"/>
      <c r="JGM27" s="433"/>
      <c r="JGN27" s="433"/>
      <c r="JGO27" s="433"/>
      <c r="JGP27" s="433"/>
      <c r="JGQ27" s="433"/>
      <c r="JGR27" s="433"/>
      <c r="JGS27" s="433"/>
      <c r="JGT27" s="433"/>
      <c r="JGU27" s="433"/>
      <c r="JGV27" s="433"/>
      <c r="JGW27" s="433"/>
      <c r="JGX27" s="433"/>
      <c r="JGY27" s="433"/>
      <c r="JGZ27" s="433"/>
      <c r="JHA27" s="433"/>
      <c r="JHB27" s="433"/>
      <c r="JHC27" s="433"/>
      <c r="JHD27" s="433"/>
      <c r="JHE27" s="433"/>
      <c r="JHF27" s="433"/>
      <c r="JHG27" s="433"/>
      <c r="JHH27" s="433"/>
      <c r="JHI27" s="433"/>
      <c r="JHJ27" s="433"/>
      <c r="JHK27" s="433"/>
      <c r="JHL27" s="433"/>
      <c r="JHM27" s="433"/>
      <c r="JHN27" s="433"/>
      <c r="JHO27" s="433"/>
      <c r="JHP27" s="433"/>
      <c r="JHQ27" s="433"/>
      <c r="JHR27" s="433"/>
      <c r="JHS27" s="433"/>
      <c r="JHT27" s="433"/>
      <c r="JHU27" s="433"/>
      <c r="JHV27" s="433"/>
      <c r="JHW27" s="433"/>
      <c r="JHX27" s="433"/>
      <c r="JHY27" s="433"/>
      <c r="JHZ27" s="433"/>
      <c r="JIA27" s="433"/>
      <c r="JIB27" s="433"/>
      <c r="JIC27" s="433"/>
      <c r="JID27" s="433"/>
      <c r="JIE27" s="433"/>
      <c r="JIF27" s="433"/>
      <c r="JIG27" s="433"/>
      <c r="JIH27" s="433"/>
      <c r="JII27" s="433"/>
      <c r="JIJ27" s="433"/>
      <c r="JIK27" s="433"/>
      <c r="JIL27" s="433"/>
      <c r="JIM27" s="433"/>
      <c r="JIN27" s="433"/>
      <c r="JIO27" s="433"/>
      <c r="JIP27" s="433"/>
      <c r="JIQ27" s="433"/>
      <c r="JIR27" s="433"/>
      <c r="JIS27" s="433"/>
      <c r="JIT27" s="433"/>
      <c r="JIU27" s="433"/>
      <c r="JIV27" s="433"/>
      <c r="JIW27" s="433"/>
      <c r="JIX27" s="433"/>
      <c r="JIY27" s="433"/>
      <c r="JIZ27" s="433"/>
      <c r="JJA27" s="433"/>
      <c r="JJB27" s="433"/>
      <c r="JJC27" s="433"/>
      <c r="JJD27" s="433"/>
      <c r="JJE27" s="433"/>
      <c r="JJF27" s="433"/>
      <c r="JJG27" s="433"/>
      <c r="JJH27" s="433"/>
      <c r="JJI27" s="433"/>
      <c r="JJJ27" s="433"/>
      <c r="JJK27" s="433"/>
      <c r="JJL27" s="433"/>
      <c r="JJM27" s="433"/>
      <c r="JJN27" s="433"/>
      <c r="JJO27" s="433"/>
      <c r="JJP27" s="433"/>
      <c r="JJQ27" s="433"/>
      <c r="JJR27" s="433"/>
      <c r="JJS27" s="433"/>
      <c r="JJT27" s="433"/>
      <c r="JJU27" s="433"/>
      <c r="JJV27" s="433"/>
      <c r="JJW27" s="433"/>
      <c r="JJX27" s="433"/>
      <c r="JJY27" s="433"/>
      <c r="JJZ27" s="433"/>
      <c r="JKA27" s="433"/>
      <c r="JKB27" s="433"/>
      <c r="JKC27" s="433"/>
      <c r="JKD27" s="433"/>
      <c r="JKE27" s="433"/>
      <c r="JKF27" s="433"/>
      <c r="JKG27" s="433"/>
      <c r="JKH27" s="433"/>
      <c r="JKI27" s="433"/>
      <c r="JKJ27" s="433"/>
      <c r="JKK27" s="433"/>
      <c r="JKL27" s="433"/>
      <c r="JKM27" s="433"/>
      <c r="JKN27" s="433"/>
      <c r="JKO27" s="433"/>
      <c r="JKP27" s="433"/>
      <c r="JKQ27" s="433"/>
      <c r="JKR27" s="433"/>
      <c r="JKS27" s="433"/>
      <c r="JKT27" s="433"/>
      <c r="JKU27" s="433"/>
      <c r="JKV27" s="433"/>
      <c r="JKW27" s="433"/>
      <c r="JKX27" s="433"/>
      <c r="JKY27" s="433"/>
      <c r="JKZ27" s="433"/>
      <c r="JLA27" s="433"/>
      <c r="JLB27" s="433"/>
      <c r="JLC27" s="433"/>
      <c r="JLD27" s="433"/>
      <c r="JLE27" s="433"/>
      <c r="JLF27" s="433"/>
      <c r="JLG27" s="433"/>
      <c r="JLH27" s="433"/>
      <c r="JLI27" s="433"/>
      <c r="JLJ27" s="433"/>
      <c r="JLK27" s="433"/>
      <c r="JLL27" s="433"/>
      <c r="JLM27" s="433"/>
      <c r="JLN27" s="433"/>
      <c r="JLO27" s="433"/>
      <c r="JLP27" s="433"/>
      <c r="JLQ27" s="433"/>
      <c r="JLR27" s="433"/>
      <c r="JLS27" s="433"/>
      <c r="JLT27" s="433"/>
      <c r="JLU27" s="433"/>
      <c r="JLV27" s="433"/>
      <c r="JLW27" s="433"/>
      <c r="JLX27" s="433"/>
      <c r="JLY27" s="433"/>
      <c r="JLZ27" s="433"/>
      <c r="JMA27" s="433"/>
      <c r="JMB27" s="433"/>
      <c r="JMC27" s="433"/>
      <c r="JMD27" s="433"/>
      <c r="JME27" s="433"/>
      <c r="JMF27" s="433"/>
      <c r="JMG27" s="433"/>
      <c r="JMH27" s="433"/>
      <c r="JMI27" s="433"/>
      <c r="JMJ27" s="433"/>
      <c r="JMK27" s="433"/>
      <c r="JML27" s="433"/>
      <c r="JMM27" s="433"/>
      <c r="JMN27" s="433"/>
      <c r="JMO27" s="433"/>
      <c r="JMP27" s="433"/>
      <c r="JMQ27" s="433"/>
      <c r="JMR27" s="433"/>
      <c r="JMS27" s="433"/>
      <c r="JMT27" s="433"/>
      <c r="JMU27" s="433"/>
      <c r="JMV27" s="433"/>
      <c r="JMW27" s="433"/>
      <c r="JMX27" s="433"/>
      <c r="JMY27" s="433"/>
      <c r="JMZ27" s="433"/>
      <c r="JNA27" s="433"/>
      <c r="JNB27" s="433"/>
      <c r="JNC27" s="433"/>
      <c r="JND27" s="433"/>
      <c r="JNE27" s="433"/>
      <c r="JNF27" s="433"/>
      <c r="JNG27" s="433"/>
      <c r="JNH27" s="433"/>
      <c r="JNI27" s="433"/>
      <c r="JNJ27" s="433"/>
      <c r="JNK27" s="433"/>
      <c r="JNL27" s="433"/>
      <c r="JNM27" s="433"/>
      <c r="JNN27" s="433"/>
      <c r="JNO27" s="433"/>
      <c r="JNP27" s="433"/>
      <c r="JNQ27" s="433"/>
      <c r="JNR27" s="433"/>
      <c r="JNS27" s="433"/>
      <c r="JNT27" s="433"/>
      <c r="JNU27" s="433"/>
      <c r="JNV27" s="433"/>
      <c r="JNW27" s="433"/>
      <c r="JNX27" s="433"/>
      <c r="JNY27" s="433"/>
      <c r="JNZ27" s="433"/>
      <c r="JOA27" s="433"/>
      <c r="JOB27" s="433"/>
      <c r="JOC27" s="433"/>
      <c r="JOD27" s="433"/>
      <c r="JOE27" s="433"/>
      <c r="JOF27" s="433"/>
      <c r="JOG27" s="433"/>
      <c r="JOH27" s="433"/>
      <c r="JOI27" s="433"/>
      <c r="JOJ27" s="433"/>
      <c r="JOK27" s="433"/>
      <c r="JOL27" s="433"/>
      <c r="JOM27" s="433"/>
      <c r="JON27" s="433"/>
      <c r="JOO27" s="433"/>
      <c r="JOP27" s="433"/>
      <c r="JOQ27" s="433"/>
      <c r="JOR27" s="433"/>
      <c r="JOS27" s="433"/>
      <c r="JOT27" s="433"/>
      <c r="JOU27" s="433"/>
      <c r="JOV27" s="433"/>
      <c r="JOW27" s="433"/>
      <c r="JOX27" s="433"/>
      <c r="JOY27" s="433"/>
      <c r="JOZ27" s="433"/>
      <c r="JPA27" s="433"/>
      <c r="JPB27" s="433"/>
      <c r="JPC27" s="433"/>
      <c r="JPD27" s="433"/>
      <c r="JPE27" s="433"/>
      <c r="JPF27" s="433"/>
      <c r="JPG27" s="433"/>
      <c r="JPH27" s="433"/>
      <c r="JPI27" s="433"/>
      <c r="JPJ27" s="433"/>
      <c r="JPK27" s="433"/>
      <c r="JPL27" s="433"/>
      <c r="JPM27" s="433"/>
      <c r="JPN27" s="433"/>
      <c r="JPO27" s="433"/>
      <c r="JPP27" s="433"/>
      <c r="JPQ27" s="433"/>
      <c r="JPR27" s="433"/>
      <c r="JPS27" s="433"/>
      <c r="JPT27" s="433"/>
      <c r="JPU27" s="433"/>
      <c r="JPV27" s="433"/>
      <c r="JPW27" s="433"/>
      <c r="JPX27" s="433"/>
      <c r="JPY27" s="433"/>
      <c r="JPZ27" s="433"/>
      <c r="JQA27" s="433"/>
      <c r="JQB27" s="433"/>
      <c r="JQC27" s="433"/>
      <c r="JQD27" s="433"/>
      <c r="JQE27" s="433"/>
      <c r="JQF27" s="433"/>
      <c r="JQG27" s="433"/>
      <c r="JQH27" s="433"/>
      <c r="JQI27" s="433"/>
      <c r="JQJ27" s="433"/>
      <c r="JQK27" s="433"/>
      <c r="JQL27" s="433"/>
      <c r="JQM27" s="433"/>
      <c r="JQN27" s="433"/>
      <c r="JQO27" s="433"/>
      <c r="JQP27" s="433"/>
      <c r="JQQ27" s="433"/>
      <c r="JQR27" s="433"/>
      <c r="JQS27" s="433"/>
      <c r="JQT27" s="433"/>
      <c r="JQU27" s="433"/>
      <c r="JQV27" s="433"/>
      <c r="JQW27" s="433"/>
      <c r="JQX27" s="433"/>
      <c r="JQY27" s="433"/>
      <c r="JQZ27" s="433"/>
      <c r="JRA27" s="433"/>
      <c r="JRB27" s="433"/>
      <c r="JRC27" s="433"/>
      <c r="JRD27" s="433"/>
      <c r="JRE27" s="433"/>
      <c r="JRF27" s="433"/>
      <c r="JRG27" s="433"/>
      <c r="JRH27" s="433"/>
      <c r="JRI27" s="433"/>
      <c r="JRJ27" s="433"/>
      <c r="JRK27" s="433"/>
      <c r="JRL27" s="433"/>
      <c r="JRM27" s="433"/>
      <c r="JRN27" s="433"/>
      <c r="JRO27" s="433"/>
      <c r="JRP27" s="433"/>
      <c r="JRQ27" s="433"/>
      <c r="JRR27" s="433"/>
      <c r="JRS27" s="433"/>
      <c r="JRT27" s="433"/>
      <c r="JRU27" s="433"/>
      <c r="JRV27" s="433"/>
      <c r="JRW27" s="433"/>
      <c r="JRX27" s="433"/>
      <c r="JRY27" s="433"/>
      <c r="JRZ27" s="433"/>
      <c r="JSA27" s="433"/>
      <c r="JSB27" s="433"/>
      <c r="JSC27" s="433"/>
      <c r="JSD27" s="433"/>
      <c r="JSE27" s="433"/>
      <c r="JSF27" s="433"/>
      <c r="JSG27" s="433"/>
      <c r="JSH27" s="433"/>
      <c r="JSI27" s="433"/>
      <c r="JSJ27" s="433"/>
      <c r="JSK27" s="433"/>
      <c r="JSL27" s="433"/>
      <c r="JSM27" s="433"/>
      <c r="JSN27" s="433"/>
      <c r="JSO27" s="433"/>
      <c r="JSP27" s="433"/>
      <c r="JSQ27" s="433"/>
      <c r="JSR27" s="433"/>
      <c r="JSS27" s="433"/>
      <c r="JST27" s="433"/>
      <c r="JSU27" s="433"/>
      <c r="JSV27" s="433"/>
      <c r="JSW27" s="433"/>
      <c r="JSX27" s="433"/>
      <c r="JSY27" s="433"/>
      <c r="JSZ27" s="433"/>
      <c r="JTA27" s="433"/>
      <c r="JTB27" s="433"/>
      <c r="JTC27" s="433"/>
      <c r="JTD27" s="433"/>
      <c r="JTE27" s="433"/>
      <c r="JTF27" s="433"/>
      <c r="JTG27" s="433"/>
      <c r="JTH27" s="433"/>
      <c r="JTI27" s="433"/>
      <c r="JTJ27" s="433"/>
      <c r="JTK27" s="433"/>
      <c r="JTL27" s="433"/>
      <c r="JTM27" s="433"/>
      <c r="JTN27" s="433"/>
      <c r="JTO27" s="433"/>
      <c r="JTP27" s="433"/>
      <c r="JTQ27" s="433"/>
      <c r="JTR27" s="433"/>
      <c r="JTS27" s="433"/>
      <c r="JTT27" s="433"/>
      <c r="JTU27" s="433"/>
      <c r="JTV27" s="433"/>
      <c r="JTW27" s="433"/>
      <c r="JTX27" s="433"/>
      <c r="JTY27" s="433"/>
      <c r="JTZ27" s="433"/>
      <c r="JUA27" s="433"/>
      <c r="JUB27" s="433"/>
      <c r="JUC27" s="433"/>
      <c r="JUD27" s="433"/>
      <c r="JUE27" s="433"/>
      <c r="JUF27" s="433"/>
      <c r="JUG27" s="433"/>
      <c r="JUH27" s="433"/>
      <c r="JUI27" s="433"/>
      <c r="JUJ27" s="433"/>
      <c r="JUK27" s="433"/>
      <c r="JUL27" s="433"/>
      <c r="JUM27" s="433"/>
      <c r="JUN27" s="433"/>
      <c r="JUO27" s="433"/>
      <c r="JUP27" s="433"/>
      <c r="JUQ27" s="433"/>
      <c r="JUR27" s="433"/>
      <c r="JUS27" s="433"/>
      <c r="JUT27" s="433"/>
      <c r="JUU27" s="433"/>
      <c r="JUV27" s="433"/>
      <c r="JUW27" s="433"/>
      <c r="JUX27" s="433"/>
      <c r="JUY27" s="433"/>
      <c r="JUZ27" s="433"/>
      <c r="JVA27" s="433"/>
      <c r="JVB27" s="433"/>
      <c r="JVC27" s="433"/>
      <c r="JVD27" s="433"/>
      <c r="JVE27" s="433"/>
      <c r="JVF27" s="433"/>
      <c r="JVG27" s="433"/>
      <c r="JVH27" s="433"/>
      <c r="JVI27" s="433"/>
      <c r="JVJ27" s="433"/>
      <c r="JVK27" s="433"/>
      <c r="JVL27" s="433"/>
      <c r="JVM27" s="433"/>
      <c r="JVN27" s="433"/>
      <c r="JVO27" s="433"/>
      <c r="JVP27" s="433"/>
      <c r="JVQ27" s="433"/>
      <c r="JVR27" s="433"/>
      <c r="JVS27" s="433"/>
      <c r="JVT27" s="433"/>
      <c r="JVU27" s="433"/>
      <c r="JVV27" s="433"/>
      <c r="JVW27" s="433"/>
      <c r="JVX27" s="433"/>
      <c r="JVY27" s="433"/>
      <c r="JVZ27" s="433"/>
      <c r="JWA27" s="433"/>
      <c r="JWB27" s="433"/>
      <c r="JWC27" s="433"/>
      <c r="JWD27" s="433"/>
      <c r="JWE27" s="433"/>
      <c r="JWF27" s="433"/>
      <c r="JWG27" s="433"/>
      <c r="JWH27" s="433"/>
      <c r="JWI27" s="433"/>
      <c r="JWJ27" s="433"/>
      <c r="JWK27" s="433"/>
      <c r="JWL27" s="433"/>
      <c r="JWM27" s="433"/>
      <c r="JWN27" s="433"/>
      <c r="JWO27" s="433"/>
      <c r="JWP27" s="433"/>
      <c r="JWQ27" s="433"/>
      <c r="JWR27" s="433"/>
      <c r="JWS27" s="433"/>
      <c r="JWT27" s="433"/>
      <c r="JWU27" s="433"/>
      <c r="JWV27" s="433"/>
      <c r="JWW27" s="433"/>
      <c r="JWX27" s="433"/>
      <c r="JWY27" s="433"/>
      <c r="JWZ27" s="433"/>
      <c r="JXA27" s="433"/>
      <c r="JXB27" s="433"/>
      <c r="JXC27" s="433"/>
      <c r="JXD27" s="433"/>
      <c r="JXE27" s="433"/>
      <c r="JXF27" s="433"/>
      <c r="JXG27" s="433"/>
      <c r="JXH27" s="433"/>
      <c r="JXI27" s="433"/>
      <c r="JXJ27" s="433"/>
      <c r="JXK27" s="433"/>
      <c r="JXL27" s="433"/>
      <c r="JXM27" s="433"/>
      <c r="JXN27" s="433"/>
      <c r="JXO27" s="433"/>
      <c r="JXP27" s="433"/>
      <c r="JXQ27" s="433"/>
      <c r="JXR27" s="433"/>
      <c r="JXS27" s="433"/>
      <c r="JXT27" s="433"/>
      <c r="JXU27" s="433"/>
      <c r="JXV27" s="433"/>
      <c r="JXW27" s="433"/>
      <c r="JXX27" s="433"/>
      <c r="JXY27" s="433"/>
      <c r="JXZ27" s="433"/>
      <c r="JYA27" s="433"/>
      <c r="JYB27" s="433"/>
      <c r="JYC27" s="433"/>
      <c r="JYD27" s="433"/>
      <c r="JYE27" s="433"/>
      <c r="JYF27" s="433"/>
      <c r="JYG27" s="433"/>
      <c r="JYH27" s="433"/>
      <c r="JYI27" s="433"/>
      <c r="JYJ27" s="433"/>
      <c r="JYK27" s="433"/>
      <c r="JYL27" s="433"/>
      <c r="JYM27" s="433"/>
      <c r="JYN27" s="433"/>
      <c r="JYO27" s="433"/>
      <c r="JYP27" s="433"/>
      <c r="JYQ27" s="433"/>
      <c r="JYR27" s="433"/>
      <c r="JYS27" s="433"/>
      <c r="JYT27" s="433"/>
      <c r="JYU27" s="433"/>
      <c r="JYV27" s="433"/>
      <c r="JYW27" s="433"/>
      <c r="JYX27" s="433"/>
      <c r="JYY27" s="433"/>
      <c r="JYZ27" s="433"/>
      <c r="JZA27" s="433"/>
      <c r="JZB27" s="433"/>
      <c r="JZC27" s="433"/>
      <c r="JZD27" s="433"/>
      <c r="JZE27" s="433"/>
      <c r="JZF27" s="433"/>
      <c r="JZG27" s="433"/>
      <c r="JZH27" s="433"/>
      <c r="JZI27" s="433"/>
      <c r="JZJ27" s="433"/>
      <c r="JZK27" s="433"/>
      <c r="JZL27" s="433"/>
      <c r="JZM27" s="433"/>
      <c r="JZN27" s="433"/>
      <c r="JZO27" s="433"/>
      <c r="JZP27" s="433"/>
      <c r="JZQ27" s="433"/>
      <c r="JZR27" s="433"/>
      <c r="JZS27" s="433"/>
      <c r="JZT27" s="433"/>
      <c r="JZU27" s="433"/>
      <c r="JZV27" s="433"/>
      <c r="JZW27" s="433"/>
      <c r="JZX27" s="433"/>
      <c r="JZY27" s="433"/>
      <c r="JZZ27" s="433"/>
      <c r="KAA27" s="433"/>
      <c r="KAB27" s="433"/>
      <c r="KAC27" s="433"/>
      <c r="KAD27" s="433"/>
      <c r="KAE27" s="433"/>
      <c r="KAF27" s="433"/>
      <c r="KAG27" s="433"/>
      <c r="KAH27" s="433"/>
      <c r="KAI27" s="433"/>
      <c r="KAJ27" s="433"/>
      <c r="KAK27" s="433"/>
      <c r="KAL27" s="433"/>
      <c r="KAM27" s="433"/>
      <c r="KAN27" s="433"/>
      <c r="KAO27" s="433"/>
      <c r="KAP27" s="433"/>
      <c r="KAQ27" s="433"/>
      <c r="KAR27" s="433"/>
      <c r="KAS27" s="433"/>
      <c r="KAT27" s="433"/>
      <c r="KAU27" s="433"/>
      <c r="KAV27" s="433"/>
      <c r="KAW27" s="433"/>
      <c r="KAX27" s="433"/>
      <c r="KAY27" s="433"/>
      <c r="KAZ27" s="433"/>
      <c r="KBA27" s="433"/>
      <c r="KBB27" s="433"/>
      <c r="KBC27" s="433"/>
      <c r="KBD27" s="433"/>
      <c r="KBE27" s="433"/>
      <c r="KBF27" s="433"/>
      <c r="KBG27" s="433"/>
      <c r="KBH27" s="433"/>
      <c r="KBI27" s="433"/>
      <c r="KBJ27" s="433"/>
      <c r="KBK27" s="433"/>
      <c r="KBL27" s="433"/>
      <c r="KBM27" s="433"/>
      <c r="KBN27" s="433"/>
      <c r="KBO27" s="433"/>
      <c r="KBP27" s="433"/>
      <c r="KBQ27" s="433"/>
      <c r="KBR27" s="433"/>
      <c r="KBS27" s="433"/>
      <c r="KBT27" s="433"/>
      <c r="KBU27" s="433"/>
      <c r="KBV27" s="433"/>
      <c r="KBW27" s="433"/>
      <c r="KBX27" s="433"/>
      <c r="KBY27" s="433"/>
      <c r="KBZ27" s="433"/>
      <c r="KCA27" s="433"/>
      <c r="KCB27" s="433"/>
      <c r="KCC27" s="433"/>
      <c r="KCD27" s="433"/>
      <c r="KCE27" s="433"/>
      <c r="KCF27" s="433"/>
      <c r="KCG27" s="433"/>
      <c r="KCH27" s="433"/>
      <c r="KCI27" s="433"/>
      <c r="KCJ27" s="433"/>
      <c r="KCK27" s="433"/>
      <c r="KCL27" s="433"/>
      <c r="KCM27" s="433"/>
      <c r="KCN27" s="433"/>
      <c r="KCO27" s="433"/>
      <c r="KCP27" s="433"/>
      <c r="KCQ27" s="433"/>
      <c r="KCR27" s="433"/>
      <c r="KCS27" s="433"/>
      <c r="KCT27" s="433"/>
      <c r="KCU27" s="433"/>
      <c r="KCV27" s="433"/>
      <c r="KCW27" s="433"/>
      <c r="KCX27" s="433"/>
      <c r="KCY27" s="433"/>
      <c r="KCZ27" s="433"/>
      <c r="KDA27" s="433"/>
      <c r="KDB27" s="433"/>
      <c r="KDC27" s="433"/>
      <c r="KDD27" s="433"/>
      <c r="KDE27" s="433"/>
      <c r="KDF27" s="433"/>
      <c r="KDG27" s="433"/>
      <c r="KDH27" s="433"/>
      <c r="KDI27" s="433"/>
      <c r="KDJ27" s="433"/>
      <c r="KDK27" s="433"/>
      <c r="KDL27" s="433"/>
      <c r="KDM27" s="433"/>
      <c r="KDN27" s="433"/>
      <c r="KDO27" s="433"/>
      <c r="KDP27" s="433"/>
      <c r="KDQ27" s="433"/>
      <c r="KDR27" s="433"/>
      <c r="KDS27" s="433"/>
      <c r="KDT27" s="433"/>
      <c r="KDU27" s="433"/>
      <c r="KDV27" s="433"/>
      <c r="KDW27" s="433"/>
      <c r="KDX27" s="433"/>
      <c r="KDY27" s="433"/>
      <c r="KDZ27" s="433"/>
      <c r="KEA27" s="433"/>
      <c r="KEB27" s="433"/>
      <c r="KEC27" s="433"/>
      <c r="KED27" s="433"/>
      <c r="KEE27" s="433"/>
      <c r="KEF27" s="433"/>
      <c r="KEG27" s="433"/>
      <c r="KEH27" s="433"/>
      <c r="KEI27" s="433"/>
      <c r="KEJ27" s="433"/>
      <c r="KEK27" s="433"/>
      <c r="KEL27" s="433"/>
      <c r="KEM27" s="433"/>
      <c r="KEN27" s="433"/>
      <c r="KEO27" s="433"/>
      <c r="KEP27" s="433"/>
      <c r="KEQ27" s="433"/>
      <c r="KER27" s="433"/>
      <c r="KES27" s="433"/>
      <c r="KET27" s="433"/>
      <c r="KEU27" s="433"/>
      <c r="KEV27" s="433"/>
      <c r="KEW27" s="433"/>
      <c r="KEX27" s="433"/>
      <c r="KEY27" s="433"/>
      <c r="KEZ27" s="433"/>
      <c r="KFA27" s="433"/>
      <c r="KFB27" s="433"/>
      <c r="KFC27" s="433"/>
      <c r="KFD27" s="433"/>
      <c r="KFE27" s="433"/>
      <c r="KFF27" s="433"/>
      <c r="KFG27" s="433"/>
      <c r="KFH27" s="433"/>
      <c r="KFI27" s="433"/>
      <c r="KFJ27" s="433"/>
      <c r="KFK27" s="433"/>
      <c r="KFL27" s="433"/>
      <c r="KFM27" s="433"/>
      <c r="KFN27" s="433"/>
      <c r="KFO27" s="433"/>
      <c r="KFP27" s="433"/>
      <c r="KFQ27" s="433"/>
      <c r="KFR27" s="433"/>
      <c r="KFS27" s="433"/>
      <c r="KFT27" s="433"/>
      <c r="KFU27" s="433"/>
      <c r="KFV27" s="433"/>
      <c r="KFW27" s="433"/>
      <c r="KFX27" s="433"/>
      <c r="KFY27" s="433"/>
      <c r="KFZ27" s="433"/>
      <c r="KGA27" s="433"/>
      <c r="KGB27" s="433"/>
      <c r="KGC27" s="433"/>
      <c r="KGD27" s="433"/>
      <c r="KGE27" s="433"/>
      <c r="KGF27" s="433"/>
      <c r="KGG27" s="433"/>
      <c r="KGH27" s="433"/>
      <c r="KGI27" s="433"/>
      <c r="KGJ27" s="433"/>
      <c r="KGK27" s="433"/>
      <c r="KGL27" s="433"/>
      <c r="KGM27" s="433"/>
      <c r="KGN27" s="433"/>
      <c r="KGO27" s="433"/>
      <c r="KGP27" s="433"/>
      <c r="KGQ27" s="433"/>
      <c r="KGR27" s="433"/>
      <c r="KGS27" s="433"/>
      <c r="KGT27" s="433"/>
      <c r="KGU27" s="433"/>
      <c r="KGV27" s="433"/>
      <c r="KGW27" s="433"/>
      <c r="KGX27" s="433"/>
      <c r="KGY27" s="433"/>
      <c r="KGZ27" s="433"/>
      <c r="KHA27" s="433"/>
      <c r="KHB27" s="433"/>
      <c r="KHC27" s="433"/>
      <c r="KHD27" s="433"/>
      <c r="KHE27" s="433"/>
      <c r="KHF27" s="433"/>
      <c r="KHG27" s="433"/>
      <c r="KHH27" s="433"/>
      <c r="KHI27" s="433"/>
      <c r="KHJ27" s="433"/>
      <c r="KHK27" s="433"/>
      <c r="KHL27" s="433"/>
      <c r="KHM27" s="433"/>
      <c r="KHN27" s="433"/>
      <c r="KHO27" s="433"/>
      <c r="KHP27" s="433"/>
      <c r="KHQ27" s="433"/>
      <c r="KHR27" s="433"/>
      <c r="KHS27" s="433"/>
      <c r="KHT27" s="433"/>
      <c r="KHU27" s="433"/>
      <c r="KHV27" s="433"/>
      <c r="KHW27" s="433"/>
      <c r="KHX27" s="433"/>
      <c r="KHY27" s="433"/>
      <c r="KHZ27" s="433"/>
      <c r="KIA27" s="433"/>
      <c r="KIB27" s="433"/>
      <c r="KIC27" s="433"/>
      <c r="KID27" s="433"/>
      <c r="KIE27" s="433"/>
      <c r="KIF27" s="433"/>
      <c r="KIG27" s="433"/>
      <c r="KIH27" s="433"/>
      <c r="KII27" s="433"/>
      <c r="KIJ27" s="433"/>
      <c r="KIK27" s="433"/>
      <c r="KIL27" s="433"/>
      <c r="KIM27" s="433"/>
      <c r="KIN27" s="433"/>
      <c r="KIO27" s="433"/>
      <c r="KIP27" s="433"/>
      <c r="KIQ27" s="433"/>
      <c r="KIR27" s="433"/>
      <c r="KIS27" s="433"/>
      <c r="KIT27" s="433"/>
      <c r="KIU27" s="433"/>
      <c r="KIV27" s="433"/>
      <c r="KIW27" s="433"/>
      <c r="KIX27" s="433"/>
      <c r="KIY27" s="433"/>
      <c r="KIZ27" s="433"/>
      <c r="KJA27" s="433"/>
      <c r="KJB27" s="433"/>
      <c r="KJC27" s="433"/>
      <c r="KJD27" s="433"/>
      <c r="KJE27" s="433"/>
      <c r="KJF27" s="433"/>
      <c r="KJG27" s="433"/>
      <c r="KJH27" s="433"/>
      <c r="KJI27" s="433"/>
      <c r="KJJ27" s="433"/>
      <c r="KJK27" s="433"/>
      <c r="KJL27" s="433"/>
      <c r="KJM27" s="433"/>
      <c r="KJN27" s="433"/>
      <c r="KJO27" s="433"/>
      <c r="KJP27" s="433"/>
      <c r="KJQ27" s="433"/>
      <c r="KJR27" s="433"/>
      <c r="KJS27" s="433"/>
      <c r="KJT27" s="433"/>
      <c r="KJU27" s="433"/>
      <c r="KJV27" s="433"/>
      <c r="KJW27" s="433"/>
      <c r="KJX27" s="433"/>
      <c r="KJY27" s="433"/>
      <c r="KJZ27" s="433"/>
      <c r="KKA27" s="433"/>
      <c r="KKB27" s="433"/>
      <c r="KKC27" s="433"/>
      <c r="KKD27" s="433"/>
      <c r="KKE27" s="433"/>
      <c r="KKF27" s="433"/>
      <c r="KKG27" s="433"/>
      <c r="KKH27" s="433"/>
      <c r="KKI27" s="433"/>
      <c r="KKJ27" s="433"/>
      <c r="KKK27" s="433"/>
      <c r="KKL27" s="433"/>
      <c r="KKM27" s="433"/>
      <c r="KKN27" s="433"/>
      <c r="KKO27" s="433"/>
      <c r="KKP27" s="433"/>
      <c r="KKQ27" s="433"/>
      <c r="KKR27" s="433"/>
      <c r="KKS27" s="433"/>
      <c r="KKT27" s="433"/>
      <c r="KKU27" s="433"/>
      <c r="KKV27" s="433"/>
      <c r="KKW27" s="433"/>
      <c r="KKX27" s="433"/>
      <c r="KKY27" s="433"/>
      <c r="KKZ27" s="433"/>
      <c r="KLA27" s="433"/>
      <c r="KLB27" s="433"/>
      <c r="KLC27" s="433"/>
      <c r="KLD27" s="433"/>
      <c r="KLE27" s="433"/>
      <c r="KLF27" s="433"/>
      <c r="KLG27" s="433"/>
      <c r="KLH27" s="433"/>
      <c r="KLI27" s="433"/>
      <c r="KLJ27" s="433"/>
      <c r="KLK27" s="433"/>
      <c r="KLL27" s="433"/>
      <c r="KLM27" s="433"/>
      <c r="KLN27" s="433"/>
      <c r="KLO27" s="433"/>
      <c r="KLP27" s="433"/>
      <c r="KLQ27" s="433"/>
      <c r="KLR27" s="433"/>
      <c r="KLS27" s="433"/>
      <c r="KLT27" s="433"/>
      <c r="KLU27" s="433"/>
      <c r="KLV27" s="433"/>
      <c r="KLW27" s="433"/>
      <c r="KLX27" s="433"/>
      <c r="KLY27" s="433"/>
      <c r="KLZ27" s="433"/>
      <c r="KMA27" s="433"/>
      <c r="KMB27" s="433"/>
      <c r="KMC27" s="433"/>
      <c r="KMD27" s="433"/>
      <c r="KME27" s="433"/>
      <c r="KMF27" s="433"/>
      <c r="KMG27" s="433"/>
      <c r="KMH27" s="433"/>
      <c r="KMI27" s="433"/>
      <c r="KMJ27" s="433"/>
      <c r="KMK27" s="433"/>
      <c r="KML27" s="433"/>
      <c r="KMM27" s="433"/>
      <c r="KMN27" s="433"/>
      <c r="KMO27" s="433"/>
      <c r="KMP27" s="433"/>
      <c r="KMQ27" s="433"/>
      <c r="KMR27" s="433"/>
      <c r="KMS27" s="433"/>
      <c r="KMT27" s="433"/>
      <c r="KMU27" s="433"/>
      <c r="KMV27" s="433"/>
      <c r="KMW27" s="433"/>
      <c r="KMX27" s="433"/>
      <c r="KMY27" s="433"/>
      <c r="KMZ27" s="433"/>
      <c r="KNA27" s="433"/>
      <c r="KNB27" s="433"/>
      <c r="KNC27" s="433"/>
      <c r="KND27" s="433"/>
      <c r="KNE27" s="433"/>
      <c r="KNF27" s="433"/>
      <c r="KNG27" s="433"/>
      <c r="KNH27" s="433"/>
      <c r="KNI27" s="433"/>
      <c r="KNJ27" s="433"/>
      <c r="KNK27" s="433"/>
      <c r="KNL27" s="433"/>
      <c r="KNM27" s="433"/>
      <c r="KNN27" s="433"/>
      <c r="KNO27" s="433"/>
      <c r="KNP27" s="433"/>
      <c r="KNQ27" s="433"/>
      <c r="KNR27" s="433"/>
      <c r="KNS27" s="433"/>
      <c r="KNT27" s="433"/>
      <c r="KNU27" s="433"/>
      <c r="KNV27" s="433"/>
      <c r="KNW27" s="433"/>
      <c r="KNX27" s="433"/>
      <c r="KNY27" s="433"/>
      <c r="KNZ27" s="433"/>
      <c r="KOA27" s="433"/>
      <c r="KOB27" s="433"/>
      <c r="KOC27" s="433"/>
      <c r="KOD27" s="433"/>
      <c r="KOE27" s="433"/>
      <c r="KOF27" s="433"/>
      <c r="KOG27" s="433"/>
      <c r="KOH27" s="433"/>
      <c r="KOI27" s="433"/>
      <c r="KOJ27" s="433"/>
      <c r="KOK27" s="433"/>
      <c r="KOL27" s="433"/>
      <c r="KOM27" s="433"/>
      <c r="KON27" s="433"/>
      <c r="KOO27" s="433"/>
      <c r="KOP27" s="433"/>
      <c r="KOQ27" s="433"/>
      <c r="KOR27" s="433"/>
      <c r="KOS27" s="433"/>
      <c r="KOT27" s="433"/>
      <c r="KOU27" s="433"/>
      <c r="KOV27" s="433"/>
      <c r="KOW27" s="433"/>
      <c r="KOX27" s="433"/>
      <c r="KOY27" s="433"/>
      <c r="KOZ27" s="433"/>
      <c r="KPA27" s="433"/>
      <c r="KPB27" s="433"/>
      <c r="KPC27" s="433"/>
      <c r="KPD27" s="433"/>
      <c r="KPE27" s="433"/>
      <c r="KPF27" s="433"/>
      <c r="KPG27" s="433"/>
      <c r="KPH27" s="433"/>
      <c r="KPI27" s="433"/>
      <c r="KPJ27" s="433"/>
      <c r="KPK27" s="433"/>
      <c r="KPL27" s="433"/>
      <c r="KPM27" s="433"/>
      <c r="KPN27" s="433"/>
      <c r="KPO27" s="433"/>
      <c r="KPP27" s="433"/>
      <c r="KPQ27" s="433"/>
      <c r="KPR27" s="433"/>
      <c r="KPS27" s="433"/>
      <c r="KPT27" s="433"/>
      <c r="KPU27" s="433"/>
      <c r="KPV27" s="433"/>
      <c r="KPW27" s="433"/>
      <c r="KPX27" s="433"/>
      <c r="KPY27" s="433"/>
      <c r="KPZ27" s="433"/>
      <c r="KQA27" s="433"/>
      <c r="KQB27" s="433"/>
      <c r="KQC27" s="433"/>
      <c r="KQD27" s="433"/>
      <c r="KQE27" s="433"/>
      <c r="KQF27" s="433"/>
      <c r="KQG27" s="433"/>
      <c r="KQH27" s="433"/>
      <c r="KQI27" s="433"/>
      <c r="KQJ27" s="433"/>
      <c r="KQK27" s="433"/>
      <c r="KQL27" s="433"/>
      <c r="KQM27" s="433"/>
      <c r="KQN27" s="433"/>
      <c r="KQO27" s="433"/>
      <c r="KQP27" s="433"/>
      <c r="KQQ27" s="433"/>
      <c r="KQR27" s="433"/>
      <c r="KQS27" s="433"/>
      <c r="KQT27" s="433"/>
      <c r="KQU27" s="433"/>
      <c r="KQV27" s="433"/>
      <c r="KQW27" s="433"/>
      <c r="KQX27" s="433"/>
      <c r="KQY27" s="433"/>
      <c r="KQZ27" s="433"/>
      <c r="KRA27" s="433"/>
      <c r="KRB27" s="433"/>
      <c r="KRC27" s="433"/>
      <c r="KRD27" s="433"/>
      <c r="KRE27" s="433"/>
      <c r="KRF27" s="433"/>
      <c r="KRG27" s="433"/>
      <c r="KRH27" s="433"/>
      <c r="KRI27" s="433"/>
      <c r="KRJ27" s="433"/>
      <c r="KRK27" s="433"/>
      <c r="KRL27" s="433"/>
      <c r="KRM27" s="433"/>
      <c r="KRN27" s="433"/>
      <c r="KRO27" s="433"/>
      <c r="KRP27" s="433"/>
      <c r="KRQ27" s="433"/>
      <c r="KRR27" s="433"/>
      <c r="KRS27" s="433"/>
      <c r="KRT27" s="433"/>
      <c r="KRU27" s="433"/>
      <c r="KRV27" s="433"/>
      <c r="KRW27" s="433"/>
      <c r="KRX27" s="433"/>
      <c r="KRY27" s="433"/>
      <c r="KRZ27" s="433"/>
      <c r="KSA27" s="433"/>
      <c r="KSB27" s="433"/>
      <c r="KSC27" s="433"/>
      <c r="KSD27" s="433"/>
      <c r="KSE27" s="433"/>
      <c r="KSF27" s="433"/>
      <c r="KSG27" s="433"/>
      <c r="KSH27" s="433"/>
      <c r="KSI27" s="433"/>
      <c r="KSJ27" s="433"/>
      <c r="KSK27" s="433"/>
      <c r="KSL27" s="433"/>
      <c r="KSM27" s="433"/>
      <c r="KSN27" s="433"/>
      <c r="KSO27" s="433"/>
      <c r="KSP27" s="433"/>
      <c r="KSQ27" s="433"/>
      <c r="KSR27" s="433"/>
      <c r="KSS27" s="433"/>
      <c r="KST27" s="433"/>
      <c r="KSU27" s="433"/>
      <c r="KSV27" s="433"/>
      <c r="KSW27" s="433"/>
      <c r="KSX27" s="433"/>
      <c r="KSY27" s="433"/>
      <c r="KSZ27" s="433"/>
      <c r="KTA27" s="433"/>
      <c r="KTB27" s="433"/>
      <c r="KTC27" s="433"/>
      <c r="KTD27" s="433"/>
      <c r="KTE27" s="433"/>
      <c r="KTF27" s="433"/>
      <c r="KTG27" s="433"/>
      <c r="KTH27" s="433"/>
      <c r="KTI27" s="433"/>
      <c r="KTJ27" s="433"/>
      <c r="KTK27" s="433"/>
      <c r="KTL27" s="433"/>
      <c r="KTM27" s="433"/>
      <c r="KTN27" s="433"/>
      <c r="KTO27" s="433"/>
      <c r="KTP27" s="433"/>
      <c r="KTQ27" s="433"/>
      <c r="KTR27" s="433"/>
      <c r="KTS27" s="433"/>
      <c r="KTT27" s="433"/>
      <c r="KTU27" s="433"/>
      <c r="KTV27" s="433"/>
      <c r="KTW27" s="433"/>
      <c r="KTX27" s="433"/>
      <c r="KTY27" s="433"/>
      <c r="KTZ27" s="433"/>
      <c r="KUA27" s="433"/>
      <c r="KUB27" s="433"/>
      <c r="KUC27" s="433"/>
      <c r="KUD27" s="433"/>
      <c r="KUE27" s="433"/>
      <c r="KUF27" s="433"/>
      <c r="KUG27" s="433"/>
      <c r="KUH27" s="433"/>
      <c r="KUI27" s="433"/>
      <c r="KUJ27" s="433"/>
      <c r="KUK27" s="433"/>
      <c r="KUL27" s="433"/>
      <c r="KUM27" s="433"/>
      <c r="KUN27" s="433"/>
      <c r="KUO27" s="433"/>
      <c r="KUP27" s="433"/>
      <c r="KUQ27" s="433"/>
      <c r="KUR27" s="433"/>
      <c r="KUS27" s="433"/>
      <c r="KUT27" s="433"/>
      <c r="KUU27" s="433"/>
      <c r="KUV27" s="433"/>
      <c r="KUW27" s="433"/>
      <c r="KUX27" s="433"/>
      <c r="KUY27" s="433"/>
      <c r="KUZ27" s="433"/>
      <c r="KVA27" s="433"/>
      <c r="KVB27" s="433"/>
      <c r="KVC27" s="433"/>
      <c r="KVD27" s="433"/>
      <c r="KVE27" s="433"/>
      <c r="KVF27" s="433"/>
      <c r="KVG27" s="433"/>
      <c r="KVH27" s="433"/>
      <c r="KVI27" s="433"/>
      <c r="KVJ27" s="433"/>
      <c r="KVK27" s="433"/>
      <c r="KVL27" s="433"/>
      <c r="KVM27" s="433"/>
      <c r="KVN27" s="433"/>
      <c r="KVO27" s="433"/>
      <c r="KVP27" s="433"/>
      <c r="KVQ27" s="433"/>
      <c r="KVR27" s="433"/>
      <c r="KVS27" s="433"/>
      <c r="KVT27" s="433"/>
      <c r="KVU27" s="433"/>
      <c r="KVV27" s="433"/>
      <c r="KVW27" s="433"/>
      <c r="KVX27" s="433"/>
      <c r="KVY27" s="433"/>
      <c r="KVZ27" s="433"/>
      <c r="KWA27" s="433"/>
      <c r="KWB27" s="433"/>
      <c r="KWC27" s="433"/>
      <c r="KWD27" s="433"/>
      <c r="KWE27" s="433"/>
      <c r="KWF27" s="433"/>
      <c r="KWG27" s="433"/>
      <c r="KWH27" s="433"/>
      <c r="KWI27" s="433"/>
      <c r="KWJ27" s="433"/>
      <c r="KWK27" s="433"/>
      <c r="KWL27" s="433"/>
      <c r="KWM27" s="433"/>
      <c r="KWN27" s="433"/>
      <c r="KWO27" s="433"/>
      <c r="KWP27" s="433"/>
      <c r="KWQ27" s="433"/>
      <c r="KWR27" s="433"/>
      <c r="KWS27" s="433"/>
      <c r="KWT27" s="433"/>
      <c r="KWU27" s="433"/>
      <c r="KWV27" s="433"/>
      <c r="KWW27" s="433"/>
      <c r="KWX27" s="433"/>
      <c r="KWY27" s="433"/>
      <c r="KWZ27" s="433"/>
      <c r="KXA27" s="433"/>
      <c r="KXB27" s="433"/>
      <c r="KXC27" s="433"/>
      <c r="KXD27" s="433"/>
      <c r="KXE27" s="433"/>
      <c r="KXF27" s="433"/>
      <c r="KXG27" s="433"/>
      <c r="KXH27" s="433"/>
      <c r="KXI27" s="433"/>
      <c r="KXJ27" s="433"/>
      <c r="KXK27" s="433"/>
      <c r="KXL27" s="433"/>
      <c r="KXM27" s="433"/>
      <c r="KXN27" s="433"/>
      <c r="KXO27" s="433"/>
      <c r="KXP27" s="433"/>
      <c r="KXQ27" s="433"/>
      <c r="KXR27" s="433"/>
      <c r="KXS27" s="433"/>
      <c r="KXT27" s="433"/>
      <c r="KXU27" s="433"/>
      <c r="KXV27" s="433"/>
      <c r="KXW27" s="433"/>
      <c r="KXX27" s="433"/>
      <c r="KXY27" s="433"/>
      <c r="KXZ27" s="433"/>
      <c r="KYA27" s="433"/>
      <c r="KYB27" s="433"/>
      <c r="KYC27" s="433"/>
      <c r="KYD27" s="433"/>
      <c r="KYE27" s="433"/>
      <c r="KYF27" s="433"/>
      <c r="KYG27" s="433"/>
      <c r="KYH27" s="433"/>
      <c r="KYI27" s="433"/>
      <c r="KYJ27" s="433"/>
      <c r="KYK27" s="433"/>
      <c r="KYL27" s="433"/>
      <c r="KYM27" s="433"/>
      <c r="KYN27" s="433"/>
      <c r="KYO27" s="433"/>
      <c r="KYP27" s="433"/>
      <c r="KYQ27" s="433"/>
      <c r="KYR27" s="433"/>
      <c r="KYS27" s="433"/>
      <c r="KYT27" s="433"/>
      <c r="KYU27" s="433"/>
      <c r="KYV27" s="433"/>
      <c r="KYW27" s="433"/>
      <c r="KYX27" s="433"/>
      <c r="KYY27" s="433"/>
      <c r="KYZ27" s="433"/>
      <c r="KZA27" s="433"/>
      <c r="KZB27" s="433"/>
      <c r="KZC27" s="433"/>
      <c r="KZD27" s="433"/>
      <c r="KZE27" s="433"/>
      <c r="KZF27" s="433"/>
      <c r="KZG27" s="433"/>
      <c r="KZH27" s="433"/>
      <c r="KZI27" s="433"/>
      <c r="KZJ27" s="433"/>
      <c r="KZK27" s="433"/>
      <c r="KZL27" s="433"/>
      <c r="KZM27" s="433"/>
      <c r="KZN27" s="433"/>
      <c r="KZO27" s="433"/>
      <c r="KZP27" s="433"/>
      <c r="KZQ27" s="433"/>
      <c r="KZR27" s="433"/>
      <c r="KZS27" s="433"/>
      <c r="KZT27" s="433"/>
      <c r="KZU27" s="433"/>
      <c r="KZV27" s="433"/>
      <c r="KZW27" s="433"/>
      <c r="KZX27" s="433"/>
      <c r="KZY27" s="433"/>
      <c r="KZZ27" s="433"/>
      <c r="LAA27" s="433"/>
      <c r="LAB27" s="433"/>
      <c r="LAC27" s="433"/>
      <c r="LAD27" s="433"/>
      <c r="LAE27" s="433"/>
      <c r="LAF27" s="433"/>
      <c r="LAG27" s="433"/>
      <c r="LAH27" s="433"/>
      <c r="LAI27" s="433"/>
      <c r="LAJ27" s="433"/>
      <c r="LAK27" s="433"/>
      <c r="LAL27" s="433"/>
      <c r="LAM27" s="433"/>
      <c r="LAN27" s="433"/>
      <c r="LAO27" s="433"/>
      <c r="LAP27" s="433"/>
      <c r="LAQ27" s="433"/>
      <c r="LAR27" s="433"/>
      <c r="LAS27" s="433"/>
      <c r="LAT27" s="433"/>
      <c r="LAU27" s="433"/>
      <c r="LAV27" s="433"/>
      <c r="LAW27" s="433"/>
      <c r="LAX27" s="433"/>
      <c r="LAY27" s="433"/>
      <c r="LAZ27" s="433"/>
      <c r="LBA27" s="433"/>
      <c r="LBB27" s="433"/>
      <c r="LBC27" s="433"/>
      <c r="LBD27" s="433"/>
      <c r="LBE27" s="433"/>
      <c r="LBF27" s="433"/>
      <c r="LBG27" s="433"/>
      <c r="LBH27" s="433"/>
      <c r="LBI27" s="433"/>
      <c r="LBJ27" s="433"/>
      <c r="LBK27" s="433"/>
      <c r="LBL27" s="433"/>
      <c r="LBM27" s="433"/>
      <c r="LBN27" s="433"/>
      <c r="LBO27" s="433"/>
      <c r="LBP27" s="433"/>
      <c r="LBQ27" s="433"/>
      <c r="LBR27" s="433"/>
      <c r="LBS27" s="433"/>
      <c r="LBT27" s="433"/>
      <c r="LBU27" s="433"/>
      <c r="LBV27" s="433"/>
      <c r="LBW27" s="433"/>
      <c r="LBX27" s="433"/>
      <c r="LBY27" s="433"/>
      <c r="LBZ27" s="433"/>
      <c r="LCA27" s="433"/>
      <c r="LCB27" s="433"/>
      <c r="LCC27" s="433"/>
      <c r="LCD27" s="433"/>
      <c r="LCE27" s="433"/>
      <c r="LCF27" s="433"/>
      <c r="LCG27" s="433"/>
      <c r="LCH27" s="433"/>
      <c r="LCI27" s="433"/>
      <c r="LCJ27" s="433"/>
      <c r="LCK27" s="433"/>
      <c r="LCL27" s="433"/>
      <c r="LCM27" s="433"/>
      <c r="LCN27" s="433"/>
      <c r="LCO27" s="433"/>
      <c r="LCP27" s="433"/>
      <c r="LCQ27" s="433"/>
      <c r="LCR27" s="433"/>
      <c r="LCS27" s="433"/>
      <c r="LCT27" s="433"/>
      <c r="LCU27" s="433"/>
      <c r="LCV27" s="433"/>
      <c r="LCW27" s="433"/>
      <c r="LCX27" s="433"/>
      <c r="LCY27" s="433"/>
      <c r="LCZ27" s="433"/>
      <c r="LDA27" s="433"/>
      <c r="LDB27" s="433"/>
      <c r="LDC27" s="433"/>
      <c r="LDD27" s="433"/>
      <c r="LDE27" s="433"/>
      <c r="LDF27" s="433"/>
      <c r="LDG27" s="433"/>
      <c r="LDH27" s="433"/>
      <c r="LDI27" s="433"/>
      <c r="LDJ27" s="433"/>
      <c r="LDK27" s="433"/>
      <c r="LDL27" s="433"/>
      <c r="LDM27" s="433"/>
      <c r="LDN27" s="433"/>
      <c r="LDO27" s="433"/>
      <c r="LDP27" s="433"/>
      <c r="LDQ27" s="433"/>
      <c r="LDR27" s="433"/>
      <c r="LDS27" s="433"/>
      <c r="LDT27" s="433"/>
      <c r="LDU27" s="433"/>
      <c r="LDV27" s="433"/>
      <c r="LDW27" s="433"/>
      <c r="LDX27" s="433"/>
      <c r="LDY27" s="433"/>
      <c r="LDZ27" s="433"/>
      <c r="LEA27" s="433"/>
      <c r="LEB27" s="433"/>
      <c r="LEC27" s="433"/>
      <c r="LED27" s="433"/>
      <c r="LEE27" s="433"/>
      <c r="LEF27" s="433"/>
      <c r="LEG27" s="433"/>
      <c r="LEH27" s="433"/>
      <c r="LEI27" s="433"/>
      <c r="LEJ27" s="433"/>
      <c r="LEK27" s="433"/>
      <c r="LEL27" s="433"/>
      <c r="LEM27" s="433"/>
      <c r="LEN27" s="433"/>
      <c r="LEO27" s="433"/>
      <c r="LEP27" s="433"/>
      <c r="LEQ27" s="433"/>
      <c r="LER27" s="433"/>
      <c r="LES27" s="433"/>
      <c r="LET27" s="433"/>
      <c r="LEU27" s="433"/>
      <c r="LEV27" s="433"/>
      <c r="LEW27" s="433"/>
      <c r="LEX27" s="433"/>
      <c r="LEY27" s="433"/>
      <c r="LEZ27" s="433"/>
      <c r="LFA27" s="433"/>
      <c r="LFB27" s="433"/>
      <c r="LFC27" s="433"/>
      <c r="LFD27" s="433"/>
      <c r="LFE27" s="433"/>
      <c r="LFF27" s="433"/>
      <c r="LFG27" s="433"/>
      <c r="LFH27" s="433"/>
      <c r="LFI27" s="433"/>
      <c r="LFJ27" s="433"/>
      <c r="LFK27" s="433"/>
      <c r="LFL27" s="433"/>
      <c r="LFM27" s="433"/>
      <c r="LFN27" s="433"/>
      <c r="LFO27" s="433"/>
      <c r="LFP27" s="433"/>
      <c r="LFQ27" s="433"/>
      <c r="LFR27" s="433"/>
      <c r="LFS27" s="433"/>
      <c r="LFT27" s="433"/>
      <c r="LFU27" s="433"/>
      <c r="LFV27" s="433"/>
      <c r="LFW27" s="433"/>
      <c r="LFX27" s="433"/>
      <c r="LFY27" s="433"/>
      <c r="LFZ27" s="433"/>
      <c r="LGA27" s="433"/>
      <c r="LGB27" s="433"/>
      <c r="LGC27" s="433"/>
      <c r="LGD27" s="433"/>
      <c r="LGE27" s="433"/>
      <c r="LGF27" s="433"/>
      <c r="LGG27" s="433"/>
      <c r="LGH27" s="433"/>
      <c r="LGI27" s="433"/>
      <c r="LGJ27" s="433"/>
      <c r="LGK27" s="433"/>
      <c r="LGL27" s="433"/>
      <c r="LGM27" s="433"/>
      <c r="LGN27" s="433"/>
      <c r="LGO27" s="433"/>
      <c r="LGP27" s="433"/>
      <c r="LGQ27" s="433"/>
      <c r="LGR27" s="433"/>
      <c r="LGS27" s="433"/>
      <c r="LGT27" s="433"/>
      <c r="LGU27" s="433"/>
      <c r="LGV27" s="433"/>
      <c r="LGW27" s="433"/>
      <c r="LGX27" s="433"/>
      <c r="LGY27" s="433"/>
      <c r="LGZ27" s="433"/>
      <c r="LHA27" s="433"/>
      <c r="LHB27" s="433"/>
      <c r="LHC27" s="433"/>
      <c r="LHD27" s="433"/>
      <c r="LHE27" s="433"/>
      <c r="LHF27" s="433"/>
      <c r="LHG27" s="433"/>
      <c r="LHH27" s="433"/>
      <c r="LHI27" s="433"/>
      <c r="LHJ27" s="433"/>
      <c r="LHK27" s="433"/>
      <c r="LHL27" s="433"/>
      <c r="LHM27" s="433"/>
      <c r="LHN27" s="433"/>
      <c r="LHO27" s="433"/>
      <c r="LHP27" s="433"/>
      <c r="LHQ27" s="433"/>
      <c r="LHR27" s="433"/>
      <c r="LHS27" s="433"/>
      <c r="LHT27" s="433"/>
      <c r="LHU27" s="433"/>
      <c r="LHV27" s="433"/>
      <c r="LHW27" s="433"/>
      <c r="LHX27" s="433"/>
      <c r="LHY27" s="433"/>
      <c r="LHZ27" s="433"/>
      <c r="LIA27" s="433"/>
      <c r="LIB27" s="433"/>
      <c r="LIC27" s="433"/>
      <c r="LID27" s="433"/>
      <c r="LIE27" s="433"/>
      <c r="LIF27" s="433"/>
      <c r="LIG27" s="433"/>
      <c r="LIH27" s="433"/>
      <c r="LII27" s="433"/>
      <c r="LIJ27" s="433"/>
      <c r="LIK27" s="433"/>
      <c r="LIL27" s="433"/>
      <c r="LIM27" s="433"/>
      <c r="LIN27" s="433"/>
      <c r="LIO27" s="433"/>
      <c r="LIP27" s="433"/>
      <c r="LIQ27" s="433"/>
      <c r="LIR27" s="433"/>
      <c r="LIS27" s="433"/>
      <c r="LIT27" s="433"/>
      <c r="LIU27" s="433"/>
      <c r="LIV27" s="433"/>
      <c r="LIW27" s="433"/>
      <c r="LIX27" s="433"/>
      <c r="LIY27" s="433"/>
      <c r="LIZ27" s="433"/>
      <c r="LJA27" s="433"/>
      <c r="LJB27" s="433"/>
      <c r="LJC27" s="433"/>
      <c r="LJD27" s="433"/>
      <c r="LJE27" s="433"/>
      <c r="LJF27" s="433"/>
      <c r="LJG27" s="433"/>
      <c r="LJH27" s="433"/>
      <c r="LJI27" s="433"/>
      <c r="LJJ27" s="433"/>
      <c r="LJK27" s="433"/>
      <c r="LJL27" s="433"/>
      <c r="LJM27" s="433"/>
      <c r="LJN27" s="433"/>
      <c r="LJO27" s="433"/>
      <c r="LJP27" s="433"/>
      <c r="LJQ27" s="433"/>
      <c r="LJR27" s="433"/>
      <c r="LJS27" s="433"/>
      <c r="LJT27" s="433"/>
      <c r="LJU27" s="433"/>
      <c r="LJV27" s="433"/>
      <c r="LJW27" s="433"/>
      <c r="LJX27" s="433"/>
      <c r="LJY27" s="433"/>
      <c r="LJZ27" s="433"/>
      <c r="LKA27" s="433"/>
      <c r="LKB27" s="433"/>
      <c r="LKC27" s="433"/>
      <c r="LKD27" s="433"/>
      <c r="LKE27" s="433"/>
      <c r="LKF27" s="433"/>
      <c r="LKG27" s="433"/>
      <c r="LKH27" s="433"/>
      <c r="LKI27" s="433"/>
      <c r="LKJ27" s="433"/>
      <c r="LKK27" s="433"/>
      <c r="LKL27" s="433"/>
      <c r="LKM27" s="433"/>
      <c r="LKN27" s="433"/>
      <c r="LKO27" s="433"/>
      <c r="LKP27" s="433"/>
      <c r="LKQ27" s="433"/>
      <c r="LKR27" s="433"/>
      <c r="LKS27" s="433"/>
      <c r="LKT27" s="433"/>
      <c r="LKU27" s="433"/>
      <c r="LKV27" s="433"/>
      <c r="LKW27" s="433"/>
      <c r="LKX27" s="433"/>
      <c r="LKY27" s="433"/>
      <c r="LKZ27" s="433"/>
      <c r="LLA27" s="433"/>
      <c r="LLB27" s="433"/>
      <c r="LLC27" s="433"/>
      <c r="LLD27" s="433"/>
      <c r="LLE27" s="433"/>
      <c r="LLF27" s="433"/>
      <c r="LLG27" s="433"/>
      <c r="LLH27" s="433"/>
      <c r="LLI27" s="433"/>
      <c r="LLJ27" s="433"/>
      <c r="LLK27" s="433"/>
      <c r="LLL27" s="433"/>
      <c r="LLM27" s="433"/>
      <c r="LLN27" s="433"/>
      <c r="LLO27" s="433"/>
      <c r="LLP27" s="433"/>
      <c r="LLQ27" s="433"/>
      <c r="LLR27" s="433"/>
      <c r="LLS27" s="433"/>
      <c r="LLT27" s="433"/>
      <c r="LLU27" s="433"/>
      <c r="LLV27" s="433"/>
      <c r="LLW27" s="433"/>
      <c r="LLX27" s="433"/>
      <c r="LLY27" s="433"/>
      <c r="LLZ27" s="433"/>
      <c r="LMA27" s="433"/>
      <c r="LMB27" s="433"/>
      <c r="LMC27" s="433"/>
      <c r="LMD27" s="433"/>
      <c r="LME27" s="433"/>
      <c r="LMF27" s="433"/>
      <c r="LMG27" s="433"/>
      <c r="LMH27" s="433"/>
      <c r="LMI27" s="433"/>
      <c r="LMJ27" s="433"/>
      <c r="LMK27" s="433"/>
      <c r="LML27" s="433"/>
      <c r="LMM27" s="433"/>
      <c r="LMN27" s="433"/>
      <c r="LMO27" s="433"/>
      <c r="LMP27" s="433"/>
      <c r="LMQ27" s="433"/>
      <c r="LMR27" s="433"/>
      <c r="LMS27" s="433"/>
      <c r="LMT27" s="433"/>
      <c r="LMU27" s="433"/>
      <c r="LMV27" s="433"/>
      <c r="LMW27" s="433"/>
      <c r="LMX27" s="433"/>
      <c r="LMY27" s="433"/>
      <c r="LMZ27" s="433"/>
      <c r="LNA27" s="433"/>
      <c r="LNB27" s="433"/>
      <c r="LNC27" s="433"/>
      <c r="LND27" s="433"/>
      <c r="LNE27" s="433"/>
      <c r="LNF27" s="433"/>
      <c r="LNG27" s="433"/>
      <c r="LNH27" s="433"/>
      <c r="LNI27" s="433"/>
      <c r="LNJ27" s="433"/>
      <c r="LNK27" s="433"/>
      <c r="LNL27" s="433"/>
      <c r="LNM27" s="433"/>
      <c r="LNN27" s="433"/>
      <c r="LNO27" s="433"/>
      <c r="LNP27" s="433"/>
      <c r="LNQ27" s="433"/>
      <c r="LNR27" s="433"/>
      <c r="LNS27" s="433"/>
      <c r="LNT27" s="433"/>
      <c r="LNU27" s="433"/>
      <c r="LNV27" s="433"/>
      <c r="LNW27" s="433"/>
      <c r="LNX27" s="433"/>
      <c r="LNY27" s="433"/>
      <c r="LNZ27" s="433"/>
      <c r="LOA27" s="433"/>
      <c r="LOB27" s="433"/>
      <c r="LOC27" s="433"/>
      <c r="LOD27" s="433"/>
      <c r="LOE27" s="433"/>
      <c r="LOF27" s="433"/>
      <c r="LOG27" s="433"/>
      <c r="LOH27" s="433"/>
      <c r="LOI27" s="433"/>
      <c r="LOJ27" s="433"/>
      <c r="LOK27" s="433"/>
      <c r="LOL27" s="433"/>
      <c r="LOM27" s="433"/>
      <c r="LON27" s="433"/>
      <c r="LOO27" s="433"/>
      <c r="LOP27" s="433"/>
      <c r="LOQ27" s="433"/>
      <c r="LOR27" s="433"/>
      <c r="LOS27" s="433"/>
      <c r="LOT27" s="433"/>
      <c r="LOU27" s="433"/>
      <c r="LOV27" s="433"/>
      <c r="LOW27" s="433"/>
      <c r="LOX27" s="433"/>
      <c r="LOY27" s="433"/>
      <c r="LOZ27" s="433"/>
      <c r="LPA27" s="433"/>
      <c r="LPB27" s="433"/>
      <c r="LPC27" s="433"/>
      <c r="LPD27" s="433"/>
      <c r="LPE27" s="433"/>
      <c r="LPF27" s="433"/>
      <c r="LPG27" s="433"/>
      <c r="LPH27" s="433"/>
      <c r="LPI27" s="433"/>
      <c r="LPJ27" s="433"/>
      <c r="LPK27" s="433"/>
      <c r="LPL27" s="433"/>
      <c r="LPM27" s="433"/>
      <c r="LPN27" s="433"/>
      <c r="LPO27" s="433"/>
      <c r="LPP27" s="433"/>
      <c r="LPQ27" s="433"/>
      <c r="LPR27" s="433"/>
      <c r="LPS27" s="433"/>
      <c r="LPT27" s="433"/>
      <c r="LPU27" s="433"/>
      <c r="LPV27" s="433"/>
      <c r="LPW27" s="433"/>
      <c r="LPX27" s="433"/>
      <c r="LPY27" s="433"/>
      <c r="LPZ27" s="433"/>
      <c r="LQA27" s="433"/>
      <c r="LQB27" s="433"/>
      <c r="LQC27" s="433"/>
      <c r="LQD27" s="433"/>
      <c r="LQE27" s="433"/>
      <c r="LQF27" s="433"/>
      <c r="LQG27" s="433"/>
      <c r="LQH27" s="433"/>
      <c r="LQI27" s="433"/>
      <c r="LQJ27" s="433"/>
      <c r="LQK27" s="433"/>
      <c r="LQL27" s="433"/>
      <c r="LQM27" s="433"/>
      <c r="LQN27" s="433"/>
      <c r="LQO27" s="433"/>
      <c r="LQP27" s="433"/>
      <c r="LQQ27" s="433"/>
      <c r="LQR27" s="433"/>
      <c r="LQS27" s="433"/>
      <c r="LQT27" s="433"/>
      <c r="LQU27" s="433"/>
      <c r="LQV27" s="433"/>
      <c r="LQW27" s="433"/>
      <c r="LQX27" s="433"/>
      <c r="LQY27" s="433"/>
      <c r="LQZ27" s="433"/>
      <c r="LRA27" s="433"/>
      <c r="LRB27" s="433"/>
      <c r="LRC27" s="433"/>
      <c r="LRD27" s="433"/>
      <c r="LRE27" s="433"/>
      <c r="LRF27" s="433"/>
      <c r="LRG27" s="433"/>
      <c r="LRH27" s="433"/>
      <c r="LRI27" s="433"/>
      <c r="LRJ27" s="433"/>
      <c r="LRK27" s="433"/>
      <c r="LRL27" s="433"/>
      <c r="LRM27" s="433"/>
      <c r="LRN27" s="433"/>
      <c r="LRO27" s="433"/>
      <c r="LRP27" s="433"/>
      <c r="LRQ27" s="433"/>
      <c r="LRR27" s="433"/>
      <c r="LRS27" s="433"/>
      <c r="LRT27" s="433"/>
      <c r="LRU27" s="433"/>
      <c r="LRV27" s="433"/>
      <c r="LRW27" s="433"/>
      <c r="LRX27" s="433"/>
      <c r="LRY27" s="433"/>
      <c r="LRZ27" s="433"/>
      <c r="LSA27" s="433"/>
      <c r="LSB27" s="433"/>
      <c r="LSC27" s="433"/>
      <c r="LSD27" s="433"/>
      <c r="LSE27" s="433"/>
      <c r="LSF27" s="433"/>
      <c r="LSG27" s="433"/>
      <c r="LSH27" s="433"/>
      <c r="LSI27" s="433"/>
      <c r="LSJ27" s="433"/>
      <c r="LSK27" s="433"/>
      <c r="LSL27" s="433"/>
      <c r="LSM27" s="433"/>
      <c r="LSN27" s="433"/>
      <c r="LSO27" s="433"/>
      <c r="LSP27" s="433"/>
      <c r="LSQ27" s="433"/>
      <c r="LSR27" s="433"/>
      <c r="LSS27" s="433"/>
      <c r="LST27" s="433"/>
      <c r="LSU27" s="433"/>
      <c r="LSV27" s="433"/>
      <c r="LSW27" s="433"/>
      <c r="LSX27" s="433"/>
      <c r="LSY27" s="433"/>
      <c r="LSZ27" s="433"/>
      <c r="LTA27" s="433"/>
      <c r="LTB27" s="433"/>
      <c r="LTC27" s="433"/>
      <c r="LTD27" s="433"/>
      <c r="LTE27" s="433"/>
      <c r="LTF27" s="433"/>
      <c r="LTG27" s="433"/>
      <c r="LTH27" s="433"/>
      <c r="LTI27" s="433"/>
      <c r="LTJ27" s="433"/>
      <c r="LTK27" s="433"/>
      <c r="LTL27" s="433"/>
      <c r="LTM27" s="433"/>
      <c r="LTN27" s="433"/>
      <c r="LTO27" s="433"/>
      <c r="LTP27" s="433"/>
      <c r="LTQ27" s="433"/>
      <c r="LTR27" s="433"/>
      <c r="LTS27" s="433"/>
      <c r="LTT27" s="433"/>
      <c r="LTU27" s="433"/>
      <c r="LTV27" s="433"/>
      <c r="LTW27" s="433"/>
      <c r="LTX27" s="433"/>
      <c r="LTY27" s="433"/>
      <c r="LTZ27" s="433"/>
      <c r="LUA27" s="433"/>
      <c r="LUB27" s="433"/>
      <c r="LUC27" s="433"/>
      <c r="LUD27" s="433"/>
      <c r="LUE27" s="433"/>
      <c r="LUF27" s="433"/>
      <c r="LUG27" s="433"/>
      <c r="LUH27" s="433"/>
      <c r="LUI27" s="433"/>
      <c r="LUJ27" s="433"/>
      <c r="LUK27" s="433"/>
      <c r="LUL27" s="433"/>
      <c r="LUM27" s="433"/>
      <c r="LUN27" s="433"/>
      <c r="LUO27" s="433"/>
      <c r="LUP27" s="433"/>
      <c r="LUQ27" s="433"/>
      <c r="LUR27" s="433"/>
      <c r="LUS27" s="433"/>
      <c r="LUT27" s="433"/>
      <c r="LUU27" s="433"/>
      <c r="LUV27" s="433"/>
      <c r="LUW27" s="433"/>
      <c r="LUX27" s="433"/>
      <c r="LUY27" s="433"/>
      <c r="LUZ27" s="433"/>
      <c r="LVA27" s="433"/>
      <c r="LVB27" s="433"/>
      <c r="LVC27" s="433"/>
      <c r="LVD27" s="433"/>
      <c r="LVE27" s="433"/>
      <c r="LVF27" s="433"/>
      <c r="LVG27" s="433"/>
      <c r="LVH27" s="433"/>
      <c r="LVI27" s="433"/>
      <c r="LVJ27" s="433"/>
      <c r="LVK27" s="433"/>
      <c r="LVL27" s="433"/>
      <c r="LVM27" s="433"/>
      <c r="LVN27" s="433"/>
      <c r="LVO27" s="433"/>
      <c r="LVP27" s="433"/>
      <c r="LVQ27" s="433"/>
      <c r="LVR27" s="433"/>
      <c r="LVS27" s="433"/>
      <c r="LVT27" s="433"/>
      <c r="LVU27" s="433"/>
      <c r="LVV27" s="433"/>
      <c r="LVW27" s="433"/>
      <c r="LVX27" s="433"/>
      <c r="LVY27" s="433"/>
      <c r="LVZ27" s="433"/>
      <c r="LWA27" s="433"/>
      <c r="LWB27" s="433"/>
      <c r="LWC27" s="433"/>
      <c r="LWD27" s="433"/>
      <c r="LWE27" s="433"/>
      <c r="LWF27" s="433"/>
      <c r="LWG27" s="433"/>
      <c r="LWH27" s="433"/>
      <c r="LWI27" s="433"/>
      <c r="LWJ27" s="433"/>
      <c r="LWK27" s="433"/>
      <c r="LWL27" s="433"/>
      <c r="LWM27" s="433"/>
      <c r="LWN27" s="433"/>
      <c r="LWO27" s="433"/>
      <c r="LWP27" s="433"/>
      <c r="LWQ27" s="433"/>
      <c r="LWR27" s="433"/>
      <c r="LWS27" s="433"/>
      <c r="LWT27" s="433"/>
      <c r="LWU27" s="433"/>
      <c r="LWV27" s="433"/>
      <c r="LWW27" s="433"/>
      <c r="LWX27" s="433"/>
      <c r="LWY27" s="433"/>
      <c r="LWZ27" s="433"/>
      <c r="LXA27" s="433"/>
      <c r="LXB27" s="433"/>
      <c r="LXC27" s="433"/>
      <c r="LXD27" s="433"/>
      <c r="LXE27" s="433"/>
      <c r="LXF27" s="433"/>
      <c r="LXG27" s="433"/>
      <c r="LXH27" s="433"/>
      <c r="LXI27" s="433"/>
      <c r="LXJ27" s="433"/>
      <c r="LXK27" s="433"/>
      <c r="LXL27" s="433"/>
      <c r="LXM27" s="433"/>
      <c r="LXN27" s="433"/>
      <c r="LXO27" s="433"/>
      <c r="LXP27" s="433"/>
      <c r="LXQ27" s="433"/>
      <c r="LXR27" s="433"/>
      <c r="LXS27" s="433"/>
      <c r="LXT27" s="433"/>
      <c r="LXU27" s="433"/>
      <c r="LXV27" s="433"/>
      <c r="LXW27" s="433"/>
      <c r="LXX27" s="433"/>
      <c r="LXY27" s="433"/>
      <c r="LXZ27" s="433"/>
      <c r="LYA27" s="433"/>
      <c r="LYB27" s="433"/>
      <c r="LYC27" s="433"/>
      <c r="LYD27" s="433"/>
      <c r="LYE27" s="433"/>
      <c r="LYF27" s="433"/>
      <c r="LYG27" s="433"/>
      <c r="LYH27" s="433"/>
      <c r="LYI27" s="433"/>
      <c r="LYJ27" s="433"/>
      <c r="LYK27" s="433"/>
      <c r="LYL27" s="433"/>
      <c r="LYM27" s="433"/>
      <c r="LYN27" s="433"/>
      <c r="LYO27" s="433"/>
      <c r="LYP27" s="433"/>
      <c r="LYQ27" s="433"/>
      <c r="LYR27" s="433"/>
      <c r="LYS27" s="433"/>
      <c r="LYT27" s="433"/>
      <c r="LYU27" s="433"/>
      <c r="LYV27" s="433"/>
      <c r="LYW27" s="433"/>
      <c r="LYX27" s="433"/>
      <c r="LYY27" s="433"/>
      <c r="LYZ27" s="433"/>
      <c r="LZA27" s="433"/>
      <c r="LZB27" s="433"/>
      <c r="LZC27" s="433"/>
      <c r="LZD27" s="433"/>
      <c r="LZE27" s="433"/>
      <c r="LZF27" s="433"/>
      <c r="LZG27" s="433"/>
      <c r="LZH27" s="433"/>
      <c r="LZI27" s="433"/>
      <c r="LZJ27" s="433"/>
      <c r="LZK27" s="433"/>
      <c r="LZL27" s="433"/>
      <c r="LZM27" s="433"/>
      <c r="LZN27" s="433"/>
      <c r="LZO27" s="433"/>
      <c r="LZP27" s="433"/>
      <c r="LZQ27" s="433"/>
      <c r="LZR27" s="433"/>
      <c r="LZS27" s="433"/>
      <c r="LZT27" s="433"/>
      <c r="LZU27" s="433"/>
      <c r="LZV27" s="433"/>
      <c r="LZW27" s="433"/>
      <c r="LZX27" s="433"/>
      <c r="LZY27" s="433"/>
      <c r="LZZ27" s="433"/>
      <c r="MAA27" s="433"/>
      <c r="MAB27" s="433"/>
      <c r="MAC27" s="433"/>
      <c r="MAD27" s="433"/>
      <c r="MAE27" s="433"/>
      <c r="MAF27" s="433"/>
      <c r="MAG27" s="433"/>
      <c r="MAH27" s="433"/>
      <c r="MAI27" s="433"/>
      <c r="MAJ27" s="433"/>
      <c r="MAK27" s="433"/>
      <c r="MAL27" s="433"/>
      <c r="MAM27" s="433"/>
      <c r="MAN27" s="433"/>
      <c r="MAO27" s="433"/>
      <c r="MAP27" s="433"/>
      <c r="MAQ27" s="433"/>
      <c r="MAR27" s="433"/>
      <c r="MAS27" s="433"/>
      <c r="MAT27" s="433"/>
      <c r="MAU27" s="433"/>
      <c r="MAV27" s="433"/>
      <c r="MAW27" s="433"/>
      <c r="MAX27" s="433"/>
      <c r="MAY27" s="433"/>
      <c r="MAZ27" s="433"/>
      <c r="MBA27" s="433"/>
      <c r="MBB27" s="433"/>
      <c r="MBC27" s="433"/>
      <c r="MBD27" s="433"/>
      <c r="MBE27" s="433"/>
      <c r="MBF27" s="433"/>
      <c r="MBG27" s="433"/>
      <c r="MBH27" s="433"/>
      <c r="MBI27" s="433"/>
      <c r="MBJ27" s="433"/>
      <c r="MBK27" s="433"/>
      <c r="MBL27" s="433"/>
      <c r="MBM27" s="433"/>
      <c r="MBN27" s="433"/>
      <c r="MBO27" s="433"/>
      <c r="MBP27" s="433"/>
      <c r="MBQ27" s="433"/>
      <c r="MBR27" s="433"/>
      <c r="MBS27" s="433"/>
      <c r="MBT27" s="433"/>
      <c r="MBU27" s="433"/>
      <c r="MBV27" s="433"/>
      <c r="MBW27" s="433"/>
      <c r="MBX27" s="433"/>
      <c r="MBY27" s="433"/>
      <c r="MBZ27" s="433"/>
      <c r="MCA27" s="433"/>
      <c r="MCB27" s="433"/>
      <c r="MCC27" s="433"/>
      <c r="MCD27" s="433"/>
      <c r="MCE27" s="433"/>
      <c r="MCF27" s="433"/>
      <c r="MCG27" s="433"/>
      <c r="MCH27" s="433"/>
      <c r="MCI27" s="433"/>
      <c r="MCJ27" s="433"/>
      <c r="MCK27" s="433"/>
      <c r="MCL27" s="433"/>
      <c r="MCM27" s="433"/>
      <c r="MCN27" s="433"/>
      <c r="MCO27" s="433"/>
      <c r="MCP27" s="433"/>
      <c r="MCQ27" s="433"/>
      <c r="MCR27" s="433"/>
      <c r="MCS27" s="433"/>
      <c r="MCT27" s="433"/>
      <c r="MCU27" s="433"/>
      <c r="MCV27" s="433"/>
      <c r="MCW27" s="433"/>
      <c r="MCX27" s="433"/>
      <c r="MCY27" s="433"/>
      <c r="MCZ27" s="433"/>
      <c r="MDA27" s="433"/>
      <c r="MDB27" s="433"/>
      <c r="MDC27" s="433"/>
      <c r="MDD27" s="433"/>
      <c r="MDE27" s="433"/>
      <c r="MDF27" s="433"/>
      <c r="MDG27" s="433"/>
      <c r="MDH27" s="433"/>
      <c r="MDI27" s="433"/>
      <c r="MDJ27" s="433"/>
      <c r="MDK27" s="433"/>
      <c r="MDL27" s="433"/>
      <c r="MDM27" s="433"/>
      <c r="MDN27" s="433"/>
      <c r="MDO27" s="433"/>
      <c r="MDP27" s="433"/>
      <c r="MDQ27" s="433"/>
      <c r="MDR27" s="433"/>
      <c r="MDS27" s="433"/>
      <c r="MDT27" s="433"/>
      <c r="MDU27" s="433"/>
      <c r="MDV27" s="433"/>
      <c r="MDW27" s="433"/>
      <c r="MDX27" s="433"/>
      <c r="MDY27" s="433"/>
      <c r="MDZ27" s="433"/>
      <c r="MEA27" s="433"/>
      <c r="MEB27" s="433"/>
      <c r="MEC27" s="433"/>
      <c r="MED27" s="433"/>
      <c r="MEE27" s="433"/>
      <c r="MEF27" s="433"/>
      <c r="MEG27" s="433"/>
      <c r="MEH27" s="433"/>
      <c r="MEI27" s="433"/>
      <c r="MEJ27" s="433"/>
      <c r="MEK27" s="433"/>
      <c r="MEL27" s="433"/>
      <c r="MEM27" s="433"/>
      <c r="MEN27" s="433"/>
      <c r="MEO27" s="433"/>
      <c r="MEP27" s="433"/>
      <c r="MEQ27" s="433"/>
      <c r="MER27" s="433"/>
      <c r="MES27" s="433"/>
      <c r="MET27" s="433"/>
      <c r="MEU27" s="433"/>
      <c r="MEV27" s="433"/>
      <c r="MEW27" s="433"/>
      <c r="MEX27" s="433"/>
      <c r="MEY27" s="433"/>
      <c r="MEZ27" s="433"/>
      <c r="MFA27" s="433"/>
      <c r="MFB27" s="433"/>
      <c r="MFC27" s="433"/>
      <c r="MFD27" s="433"/>
      <c r="MFE27" s="433"/>
      <c r="MFF27" s="433"/>
      <c r="MFG27" s="433"/>
      <c r="MFH27" s="433"/>
      <c r="MFI27" s="433"/>
      <c r="MFJ27" s="433"/>
      <c r="MFK27" s="433"/>
      <c r="MFL27" s="433"/>
      <c r="MFM27" s="433"/>
      <c r="MFN27" s="433"/>
      <c r="MFO27" s="433"/>
      <c r="MFP27" s="433"/>
      <c r="MFQ27" s="433"/>
      <c r="MFR27" s="433"/>
      <c r="MFS27" s="433"/>
      <c r="MFT27" s="433"/>
      <c r="MFU27" s="433"/>
      <c r="MFV27" s="433"/>
      <c r="MFW27" s="433"/>
      <c r="MFX27" s="433"/>
      <c r="MFY27" s="433"/>
      <c r="MFZ27" s="433"/>
      <c r="MGA27" s="433"/>
      <c r="MGB27" s="433"/>
      <c r="MGC27" s="433"/>
      <c r="MGD27" s="433"/>
      <c r="MGE27" s="433"/>
      <c r="MGF27" s="433"/>
      <c r="MGG27" s="433"/>
      <c r="MGH27" s="433"/>
      <c r="MGI27" s="433"/>
      <c r="MGJ27" s="433"/>
      <c r="MGK27" s="433"/>
      <c r="MGL27" s="433"/>
      <c r="MGM27" s="433"/>
      <c r="MGN27" s="433"/>
      <c r="MGO27" s="433"/>
      <c r="MGP27" s="433"/>
      <c r="MGQ27" s="433"/>
      <c r="MGR27" s="433"/>
      <c r="MGS27" s="433"/>
      <c r="MGT27" s="433"/>
      <c r="MGU27" s="433"/>
      <c r="MGV27" s="433"/>
      <c r="MGW27" s="433"/>
      <c r="MGX27" s="433"/>
      <c r="MGY27" s="433"/>
      <c r="MGZ27" s="433"/>
      <c r="MHA27" s="433"/>
      <c r="MHB27" s="433"/>
      <c r="MHC27" s="433"/>
      <c r="MHD27" s="433"/>
      <c r="MHE27" s="433"/>
      <c r="MHF27" s="433"/>
      <c r="MHG27" s="433"/>
      <c r="MHH27" s="433"/>
      <c r="MHI27" s="433"/>
      <c r="MHJ27" s="433"/>
      <c r="MHK27" s="433"/>
      <c r="MHL27" s="433"/>
      <c r="MHM27" s="433"/>
      <c r="MHN27" s="433"/>
      <c r="MHO27" s="433"/>
      <c r="MHP27" s="433"/>
      <c r="MHQ27" s="433"/>
      <c r="MHR27" s="433"/>
      <c r="MHS27" s="433"/>
      <c r="MHT27" s="433"/>
      <c r="MHU27" s="433"/>
      <c r="MHV27" s="433"/>
      <c r="MHW27" s="433"/>
      <c r="MHX27" s="433"/>
      <c r="MHY27" s="433"/>
      <c r="MHZ27" s="433"/>
      <c r="MIA27" s="433"/>
      <c r="MIB27" s="433"/>
      <c r="MIC27" s="433"/>
      <c r="MID27" s="433"/>
      <c r="MIE27" s="433"/>
      <c r="MIF27" s="433"/>
      <c r="MIG27" s="433"/>
      <c r="MIH27" s="433"/>
      <c r="MII27" s="433"/>
      <c r="MIJ27" s="433"/>
      <c r="MIK27" s="433"/>
      <c r="MIL27" s="433"/>
      <c r="MIM27" s="433"/>
      <c r="MIN27" s="433"/>
      <c r="MIO27" s="433"/>
      <c r="MIP27" s="433"/>
      <c r="MIQ27" s="433"/>
      <c r="MIR27" s="433"/>
      <c r="MIS27" s="433"/>
      <c r="MIT27" s="433"/>
      <c r="MIU27" s="433"/>
      <c r="MIV27" s="433"/>
      <c r="MIW27" s="433"/>
      <c r="MIX27" s="433"/>
      <c r="MIY27" s="433"/>
      <c r="MIZ27" s="433"/>
      <c r="MJA27" s="433"/>
      <c r="MJB27" s="433"/>
      <c r="MJC27" s="433"/>
      <c r="MJD27" s="433"/>
      <c r="MJE27" s="433"/>
      <c r="MJF27" s="433"/>
      <c r="MJG27" s="433"/>
      <c r="MJH27" s="433"/>
      <c r="MJI27" s="433"/>
      <c r="MJJ27" s="433"/>
      <c r="MJK27" s="433"/>
      <c r="MJL27" s="433"/>
      <c r="MJM27" s="433"/>
      <c r="MJN27" s="433"/>
      <c r="MJO27" s="433"/>
      <c r="MJP27" s="433"/>
      <c r="MJQ27" s="433"/>
      <c r="MJR27" s="433"/>
      <c r="MJS27" s="433"/>
      <c r="MJT27" s="433"/>
      <c r="MJU27" s="433"/>
      <c r="MJV27" s="433"/>
      <c r="MJW27" s="433"/>
      <c r="MJX27" s="433"/>
      <c r="MJY27" s="433"/>
      <c r="MJZ27" s="433"/>
      <c r="MKA27" s="433"/>
      <c r="MKB27" s="433"/>
      <c r="MKC27" s="433"/>
      <c r="MKD27" s="433"/>
      <c r="MKE27" s="433"/>
      <c r="MKF27" s="433"/>
      <c r="MKG27" s="433"/>
      <c r="MKH27" s="433"/>
      <c r="MKI27" s="433"/>
      <c r="MKJ27" s="433"/>
      <c r="MKK27" s="433"/>
      <c r="MKL27" s="433"/>
      <c r="MKM27" s="433"/>
      <c r="MKN27" s="433"/>
      <c r="MKO27" s="433"/>
      <c r="MKP27" s="433"/>
      <c r="MKQ27" s="433"/>
      <c r="MKR27" s="433"/>
      <c r="MKS27" s="433"/>
      <c r="MKT27" s="433"/>
      <c r="MKU27" s="433"/>
      <c r="MKV27" s="433"/>
      <c r="MKW27" s="433"/>
      <c r="MKX27" s="433"/>
      <c r="MKY27" s="433"/>
      <c r="MKZ27" s="433"/>
      <c r="MLA27" s="433"/>
      <c r="MLB27" s="433"/>
      <c r="MLC27" s="433"/>
      <c r="MLD27" s="433"/>
      <c r="MLE27" s="433"/>
      <c r="MLF27" s="433"/>
      <c r="MLG27" s="433"/>
      <c r="MLH27" s="433"/>
      <c r="MLI27" s="433"/>
      <c r="MLJ27" s="433"/>
      <c r="MLK27" s="433"/>
      <c r="MLL27" s="433"/>
      <c r="MLM27" s="433"/>
      <c r="MLN27" s="433"/>
      <c r="MLO27" s="433"/>
      <c r="MLP27" s="433"/>
      <c r="MLQ27" s="433"/>
      <c r="MLR27" s="433"/>
      <c r="MLS27" s="433"/>
      <c r="MLT27" s="433"/>
      <c r="MLU27" s="433"/>
      <c r="MLV27" s="433"/>
      <c r="MLW27" s="433"/>
      <c r="MLX27" s="433"/>
      <c r="MLY27" s="433"/>
      <c r="MLZ27" s="433"/>
      <c r="MMA27" s="433"/>
      <c r="MMB27" s="433"/>
      <c r="MMC27" s="433"/>
      <c r="MMD27" s="433"/>
      <c r="MME27" s="433"/>
      <c r="MMF27" s="433"/>
      <c r="MMG27" s="433"/>
      <c r="MMH27" s="433"/>
      <c r="MMI27" s="433"/>
      <c r="MMJ27" s="433"/>
      <c r="MMK27" s="433"/>
      <c r="MML27" s="433"/>
      <c r="MMM27" s="433"/>
      <c r="MMN27" s="433"/>
      <c r="MMO27" s="433"/>
      <c r="MMP27" s="433"/>
      <c r="MMQ27" s="433"/>
      <c r="MMR27" s="433"/>
      <c r="MMS27" s="433"/>
      <c r="MMT27" s="433"/>
      <c r="MMU27" s="433"/>
      <c r="MMV27" s="433"/>
      <c r="MMW27" s="433"/>
      <c r="MMX27" s="433"/>
      <c r="MMY27" s="433"/>
      <c r="MMZ27" s="433"/>
      <c r="MNA27" s="433"/>
      <c r="MNB27" s="433"/>
      <c r="MNC27" s="433"/>
      <c r="MND27" s="433"/>
      <c r="MNE27" s="433"/>
      <c r="MNF27" s="433"/>
      <c r="MNG27" s="433"/>
      <c r="MNH27" s="433"/>
      <c r="MNI27" s="433"/>
      <c r="MNJ27" s="433"/>
      <c r="MNK27" s="433"/>
      <c r="MNL27" s="433"/>
      <c r="MNM27" s="433"/>
      <c r="MNN27" s="433"/>
      <c r="MNO27" s="433"/>
      <c r="MNP27" s="433"/>
      <c r="MNQ27" s="433"/>
      <c r="MNR27" s="433"/>
      <c r="MNS27" s="433"/>
      <c r="MNT27" s="433"/>
      <c r="MNU27" s="433"/>
      <c r="MNV27" s="433"/>
      <c r="MNW27" s="433"/>
      <c r="MNX27" s="433"/>
      <c r="MNY27" s="433"/>
      <c r="MNZ27" s="433"/>
      <c r="MOA27" s="433"/>
      <c r="MOB27" s="433"/>
      <c r="MOC27" s="433"/>
      <c r="MOD27" s="433"/>
      <c r="MOE27" s="433"/>
      <c r="MOF27" s="433"/>
      <c r="MOG27" s="433"/>
      <c r="MOH27" s="433"/>
      <c r="MOI27" s="433"/>
      <c r="MOJ27" s="433"/>
      <c r="MOK27" s="433"/>
      <c r="MOL27" s="433"/>
      <c r="MOM27" s="433"/>
      <c r="MON27" s="433"/>
      <c r="MOO27" s="433"/>
      <c r="MOP27" s="433"/>
      <c r="MOQ27" s="433"/>
      <c r="MOR27" s="433"/>
      <c r="MOS27" s="433"/>
      <c r="MOT27" s="433"/>
      <c r="MOU27" s="433"/>
      <c r="MOV27" s="433"/>
      <c r="MOW27" s="433"/>
      <c r="MOX27" s="433"/>
      <c r="MOY27" s="433"/>
      <c r="MOZ27" s="433"/>
      <c r="MPA27" s="433"/>
      <c r="MPB27" s="433"/>
      <c r="MPC27" s="433"/>
      <c r="MPD27" s="433"/>
      <c r="MPE27" s="433"/>
      <c r="MPF27" s="433"/>
      <c r="MPG27" s="433"/>
      <c r="MPH27" s="433"/>
      <c r="MPI27" s="433"/>
      <c r="MPJ27" s="433"/>
      <c r="MPK27" s="433"/>
      <c r="MPL27" s="433"/>
      <c r="MPM27" s="433"/>
      <c r="MPN27" s="433"/>
      <c r="MPO27" s="433"/>
      <c r="MPP27" s="433"/>
      <c r="MPQ27" s="433"/>
      <c r="MPR27" s="433"/>
      <c r="MPS27" s="433"/>
      <c r="MPT27" s="433"/>
      <c r="MPU27" s="433"/>
      <c r="MPV27" s="433"/>
      <c r="MPW27" s="433"/>
      <c r="MPX27" s="433"/>
      <c r="MPY27" s="433"/>
      <c r="MPZ27" s="433"/>
      <c r="MQA27" s="433"/>
      <c r="MQB27" s="433"/>
      <c r="MQC27" s="433"/>
      <c r="MQD27" s="433"/>
      <c r="MQE27" s="433"/>
      <c r="MQF27" s="433"/>
      <c r="MQG27" s="433"/>
      <c r="MQH27" s="433"/>
      <c r="MQI27" s="433"/>
      <c r="MQJ27" s="433"/>
      <c r="MQK27" s="433"/>
      <c r="MQL27" s="433"/>
      <c r="MQM27" s="433"/>
      <c r="MQN27" s="433"/>
      <c r="MQO27" s="433"/>
      <c r="MQP27" s="433"/>
      <c r="MQQ27" s="433"/>
      <c r="MQR27" s="433"/>
      <c r="MQS27" s="433"/>
      <c r="MQT27" s="433"/>
      <c r="MQU27" s="433"/>
      <c r="MQV27" s="433"/>
      <c r="MQW27" s="433"/>
      <c r="MQX27" s="433"/>
      <c r="MQY27" s="433"/>
      <c r="MQZ27" s="433"/>
      <c r="MRA27" s="433"/>
      <c r="MRB27" s="433"/>
      <c r="MRC27" s="433"/>
      <c r="MRD27" s="433"/>
      <c r="MRE27" s="433"/>
      <c r="MRF27" s="433"/>
      <c r="MRG27" s="433"/>
      <c r="MRH27" s="433"/>
      <c r="MRI27" s="433"/>
      <c r="MRJ27" s="433"/>
      <c r="MRK27" s="433"/>
      <c r="MRL27" s="433"/>
      <c r="MRM27" s="433"/>
      <c r="MRN27" s="433"/>
      <c r="MRO27" s="433"/>
      <c r="MRP27" s="433"/>
      <c r="MRQ27" s="433"/>
      <c r="MRR27" s="433"/>
      <c r="MRS27" s="433"/>
      <c r="MRT27" s="433"/>
      <c r="MRU27" s="433"/>
      <c r="MRV27" s="433"/>
      <c r="MRW27" s="433"/>
      <c r="MRX27" s="433"/>
      <c r="MRY27" s="433"/>
      <c r="MRZ27" s="433"/>
      <c r="MSA27" s="433"/>
      <c r="MSB27" s="433"/>
      <c r="MSC27" s="433"/>
      <c r="MSD27" s="433"/>
      <c r="MSE27" s="433"/>
      <c r="MSF27" s="433"/>
      <c r="MSG27" s="433"/>
      <c r="MSH27" s="433"/>
      <c r="MSI27" s="433"/>
      <c r="MSJ27" s="433"/>
      <c r="MSK27" s="433"/>
      <c r="MSL27" s="433"/>
      <c r="MSM27" s="433"/>
      <c r="MSN27" s="433"/>
      <c r="MSO27" s="433"/>
      <c r="MSP27" s="433"/>
      <c r="MSQ27" s="433"/>
      <c r="MSR27" s="433"/>
      <c r="MSS27" s="433"/>
      <c r="MST27" s="433"/>
      <c r="MSU27" s="433"/>
      <c r="MSV27" s="433"/>
      <c r="MSW27" s="433"/>
      <c r="MSX27" s="433"/>
      <c r="MSY27" s="433"/>
      <c r="MSZ27" s="433"/>
      <c r="MTA27" s="433"/>
      <c r="MTB27" s="433"/>
      <c r="MTC27" s="433"/>
      <c r="MTD27" s="433"/>
      <c r="MTE27" s="433"/>
      <c r="MTF27" s="433"/>
      <c r="MTG27" s="433"/>
      <c r="MTH27" s="433"/>
      <c r="MTI27" s="433"/>
      <c r="MTJ27" s="433"/>
      <c r="MTK27" s="433"/>
      <c r="MTL27" s="433"/>
      <c r="MTM27" s="433"/>
      <c r="MTN27" s="433"/>
      <c r="MTO27" s="433"/>
      <c r="MTP27" s="433"/>
      <c r="MTQ27" s="433"/>
      <c r="MTR27" s="433"/>
      <c r="MTS27" s="433"/>
      <c r="MTT27" s="433"/>
      <c r="MTU27" s="433"/>
      <c r="MTV27" s="433"/>
      <c r="MTW27" s="433"/>
      <c r="MTX27" s="433"/>
      <c r="MTY27" s="433"/>
      <c r="MTZ27" s="433"/>
      <c r="MUA27" s="433"/>
      <c r="MUB27" s="433"/>
      <c r="MUC27" s="433"/>
      <c r="MUD27" s="433"/>
      <c r="MUE27" s="433"/>
      <c r="MUF27" s="433"/>
      <c r="MUG27" s="433"/>
      <c r="MUH27" s="433"/>
      <c r="MUI27" s="433"/>
      <c r="MUJ27" s="433"/>
      <c r="MUK27" s="433"/>
      <c r="MUL27" s="433"/>
      <c r="MUM27" s="433"/>
      <c r="MUN27" s="433"/>
      <c r="MUO27" s="433"/>
      <c r="MUP27" s="433"/>
      <c r="MUQ27" s="433"/>
      <c r="MUR27" s="433"/>
      <c r="MUS27" s="433"/>
      <c r="MUT27" s="433"/>
      <c r="MUU27" s="433"/>
      <c r="MUV27" s="433"/>
      <c r="MUW27" s="433"/>
      <c r="MUX27" s="433"/>
      <c r="MUY27" s="433"/>
      <c r="MUZ27" s="433"/>
      <c r="MVA27" s="433"/>
      <c r="MVB27" s="433"/>
      <c r="MVC27" s="433"/>
      <c r="MVD27" s="433"/>
      <c r="MVE27" s="433"/>
      <c r="MVF27" s="433"/>
      <c r="MVG27" s="433"/>
      <c r="MVH27" s="433"/>
      <c r="MVI27" s="433"/>
      <c r="MVJ27" s="433"/>
      <c r="MVK27" s="433"/>
      <c r="MVL27" s="433"/>
      <c r="MVM27" s="433"/>
      <c r="MVN27" s="433"/>
      <c r="MVO27" s="433"/>
      <c r="MVP27" s="433"/>
      <c r="MVQ27" s="433"/>
      <c r="MVR27" s="433"/>
      <c r="MVS27" s="433"/>
      <c r="MVT27" s="433"/>
      <c r="MVU27" s="433"/>
      <c r="MVV27" s="433"/>
      <c r="MVW27" s="433"/>
      <c r="MVX27" s="433"/>
      <c r="MVY27" s="433"/>
      <c r="MVZ27" s="433"/>
      <c r="MWA27" s="433"/>
      <c r="MWB27" s="433"/>
      <c r="MWC27" s="433"/>
      <c r="MWD27" s="433"/>
      <c r="MWE27" s="433"/>
      <c r="MWF27" s="433"/>
      <c r="MWG27" s="433"/>
      <c r="MWH27" s="433"/>
      <c r="MWI27" s="433"/>
      <c r="MWJ27" s="433"/>
      <c r="MWK27" s="433"/>
      <c r="MWL27" s="433"/>
      <c r="MWM27" s="433"/>
      <c r="MWN27" s="433"/>
      <c r="MWO27" s="433"/>
      <c r="MWP27" s="433"/>
      <c r="MWQ27" s="433"/>
      <c r="MWR27" s="433"/>
      <c r="MWS27" s="433"/>
      <c r="MWT27" s="433"/>
      <c r="MWU27" s="433"/>
      <c r="MWV27" s="433"/>
      <c r="MWW27" s="433"/>
      <c r="MWX27" s="433"/>
      <c r="MWY27" s="433"/>
      <c r="MWZ27" s="433"/>
      <c r="MXA27" s="433"/>
      <c r="MXB27" s="433"/>
      <c r="MXC27" s="433"/>
      <c r="MXD27" s="433"/>
      <c r="MXE27" s="433"/>
      <c r="MXF27" s="433"/>
      <c r="MXG27" s="433"/>
      <c r="MXH27" s="433"/>
      <c r="MXI27" s="433"/>
      <c r="MXJ27" s="433"/>
      <c r="MXK27" s="433"/>
      <c r="MXL27" s="433"/>
      <c r="MXM27" s="433"/>
      <c r="MXN27" s="433"/>
      <c r="MXO27" s="433"/>
      <c r="MXP27" s="433"/>
      <c r="MXQ27" s="433"/>
      <c r="MXR27" s="433"/>
      <c r="MXS27" s="433"/>
      <c r="MXT27" s="433"/>
      <c r="MXU27" s="433"/>
      <c r="MXV27" s="433"/>
      <c r="MXW27" s="433"/>
      <c r="MXX27" s="433"/>
      <c r="MXY27" s="433"/>
      <c r="MXZ27" s="433"/>
      <c r="MYA27" s="433"/>
      <c r="MYB27" s="433"/>
      <c r="MYC27" s="433"/>
      <c r="MYD27" s="433"/>
      <c r="MYE27" s="433"/>
      <c r="MYF27" s="433"/>
      <c r="MYG27" s="433"/>
      <c r="MYH27" s="433"/>
      <c r="MYI27" s="433"/>
      <c r="MYJ27" s="433"/>
      <c r="MYK27" s="433"/>
      <c r="MYL27" s="433"/>
      <c r="MYM27" s="433"/>
      <c r="MYN27" s="433"/>
      <c r="MYO27" s="433"/>
      <c r="MYP27" s="433"/>
      <c r="MYQ27" s="433"/>
      <c r="MYR27" s="433"/>
      <c r="MYS27" s="433"/>
      <c r="MYT27" s="433"/>
      <c r="MYU27" s="433"/>
      <c r="MYV27" s="433"/>
      <c r="MYW27" s="433"/>
      <c r="MYX27" s="433"/>
      <c r="MYY27" s="433"/>
      <c r="MYZ27" s="433"/>
      <c r="MZA27" s="433"/>
      <c r="MZB27" s="433"/>
      <c r="MZC27" s="433"/>
      <c r="MZD27" s="433"/>
      <c r="MZE27" s="433"/>
      <c r="MZF27" s="433"/>
      <c r="MZG27" s="433"/>
      <c r="MZH27" s="433"/>
      <c r="MZI27" s="433"/>
      <c r="MZJ27" s="433"/>
      <c r="MZK27" s="433"/>
      <c r="MZL27" s="433"/>
      <c r="MZM27" s="433"/>
      <c r="MZN27" s="433"/>
      <c r="MZO27" s="433"/>
      <c r="MZP27" s="433"/>
      <c r="MZQ27" s="433"/>
      <c r="MZR27" s="433"/>
      <c r="MZS27" s="433"/>
      <c r="MZT27" s="433"/>
      <c r="MZU27" s="433"/>
      <c r="MZV27" s="433"/>
      <c r="MZW27" s="433"/>
      <c r="MZX27" s="433"/>
      <c r="MZY27" s="433"/>
      <c r="MZZ27" s="433"/>
      <c r="NAA27" s="433"/>
      <c r="NAB27" s="433"/>
      <c r="NAC27" s="433"/>
      <c r="NAD27" s="433"/>
      <c r="NAE27" s="433"/>
      <c r="NAF27" s="433"/>
      <c r="NAG27" s="433"/>
      <c r="NAH27" s="433"/>
      <c r="NAI27" s="433"/>
      <c r="NAJ27" s="433"/>
      <c r="NAK27" s="433"/>
      <c r="NAL27" s="433"/>
      <c r="NAM27" s="433"/>
      <c r="NAN27" s="433"/>
      <c r="NAO27" s="433"/>
      <c r="NAP27" s="433"/>
      <c r="NAQ27" s="433"/>
      <c r="NAR27" s="433"/>
      <c r="NAS27" s="433"/>
      <c r="NAT27" s="433"/>
      <c r="NAU27" s="433"/>
      <c r="NAV27" s="433"/>
      <c r="NAW27" s="433"/>
      <c r="NAX27" s="433"/>
      <c r="NAY27" s="433"/>
      <c r="NAZ27" s="433"/>
      <c r="NBA27" s="433"/>
      <c r="NBB27" s="433"/>
      <c r="NBC27" s="433"/>
      <c r="NBD27" s="433"/>
      <c r="NBE27" s="433"/>
      <c r="NBF27" s="433"/>
      <c r="NBG27" s="433"/>
      <c r="NBH27" s="433"/>
      <c r="NBI27" s="433"/>
      <c r="NBJ27" s="433"/>
      <c r="NBK27" s="433"/>
      <c r="NBL27" s="433"/>
      <c r="NBM27" s="433"/>
      <c r="NBN27" s="433"/>
      <c r="NBO27" s="433"/>
      <c r="NBP27" s="433"/>
      <c r="NBQ27" s="433"/>
      <c r="NBR27" s="433"/>
      <c r="NBS27" s="433"/>
      <c r="NBT27" s="433"/>
      <c r="NBU27" s="433"/>
      <c r="NBV27" s="433"/>
      <c r="NBW27" s="433"/>
      <c r="NBX27" s="433"/>
      <c r="NBY27" s="433"/>
      <c r="NBZ27" s="433"/>
      <c r="NCA27" s="433"/>
      <c r="NCB27" s="433"/>
      <c r="NCC27" s="433"/>
      <c r="NCD27" s="433"/>
      <c r="NCE27" s="433"/>
      <c r="NCF27" s="433"/>
      <c r="NCG27" s="433"/>
      <c r="NCH27" s="433"/>
      <c r="NCI27" s="433"/>
      <c r="NCJ27" s="433"/>
      <c r="NCK27" s="433"/>
      <c r="NCL27" s="433"/>
      <c r="NCM27" s="433"/>
      <c r="NCN27" s="433"/>
      <c r="NCO27" s="433"/>
      <c r="NCP27" s="433"/>
      <c r="NCQ27" s="433"/>
      <c r="NCR27" s="433"/>
      <c r="NCS27" s="433"/>
      <c r="NCT27" s="433"/>
      <c r="NCU27" s="433"/>
      <c r="NCV27" s="433"/>
      <c r="NCW27" s="433"/>
      <c r="NCX27" s="433"/>
      <c r="NCY27" s="433"/>
      <c r="NCZ27" s="433"/>
      <c r="NDA27" s="433"/>
      <c r="NDB27" s="433"/>
      <c r="NDC27" s="433"/>
      <c r="NDD27" s="433"/>
      <c r="NDE27" s="433"/>
      <c r="NDF27" s="433"/>
      <c r="NDG27" s="433"/>
      <c r="NDH27" s="433"/>
      <c r="NDI27" s="433"/>
      <c r="NDJ27" s="433"/>
      <c r="NDK27" s="433"/>
      <c r="NDL27" s="433"/>
      <c r="NDM27" s="433"/>
      <c r="NDN27" s="433"/>
      <c r="NDO27" s="433"/>
      <c r="NDP27" s="433"/>
      <c r="NDQ27" s="433"/>
      <c r="NDR27" s="433"/>
      <c r="NDS27" s="433"/>
      <c r="NDT27" s="433"/>
      <c r="NDU27" s="433"/>
      <c r="NDV27" s="433"/>
      <c r="NDW27" s="433"/>
      <c r="NDX27" s="433"/>
      <c r="NDY27" s="433"/>
      <c r="NDZ27" s="433"/>
      <c r="NEA27" s="433"/>
      <c r="NEB27" s="433"/>
      <c r="NEC27" s="433"/>
      <c r="NED27" s="433"/>
      <c r="NEE27" s="433"/>
      <c r="NEF27" s="433"/>
      <c r="NEG27" s="433"/>
      <c r="NEH27" s="433"/>
      <c r="NEI27" s="433"/>
      <c r="NEJ27" s="433"/>
      <c r="NEK27" s="433"/>
      <c r="NEL27" s="433"/>
      <c r="NEM27" s="433"/>
      <c r="NEN27" s="433"/>
      <c r="NEO27" s="433"/>
      <c r="NEP27" s="433"/>
      <c r="NEQ27" s="433"/>
      <c r="NER27" s="433"/>
      <c r="NES27" s="433"/>
      <c r="NET27" s="433"/>
      <c r="NEU27" s="433"/>
      <c r="NEV27" s="433"/>
      <c r="NEW27" s="433"/>
      <c r="NEX27" s="433"/>
      <c r="NEY27" s="433"/>
      <c r="NEZ27" s="433"/>
      <c r="NFA27" s="433"/>
      <c r="NFB27" s="433"/>
      <c r="NFC27" s="433"/>
      <c r="NFD27" s="433"/>
      <c r="NFE27" s="433"/>
      <c r="NFF27" s="433"/>
      <c r="NFG27" s="433"/>
      <c r="NFH27" s="433"/>
      <c r="NFI27" s="433"/>
      <c r="NFJ27" s="433"/>
      <c r="NFK27" s="433"/>
      <c r="NFL27" s="433"/>
      <c r="NFM27" s="433"/>
      <c r="NFN27" s="433"/>
      <c r="NFO27" s="433"/>
      <c r="NFP27" s="433"/>
      <c r="NFQ27" s="433"/>
      <c r="NFR27" s="433"/>
      <c r="NFS27" s="433"/>
      <c r="NFT27" s="433"/>
      <c r="NFU27" s="433"/>
      <c r="NFV27" s="433"/>
      <c r="NFW27" s="433"/>
      <c r="NFX27" s="433"/>
      <c r="NFY27" s="433"/>
      <c r="NFZ27" s="433"/>
      <c r="NGA27" s="433"/>
      <c r="NGB27" s="433"/>
      <c r="NGC27" s="433"/>
      <c r="NGD27" s="433"/>
      <c r="NGE27" s="433"/>
      <c r="NGF27" s="433"/>
      <c r="NGG27" s="433"/>
      <c r="NGH27" s="433"/>
      <c r="NGI27" s="433"/>
      <c r="NGJ27" s="433"/>
      <c r="NGK27" s="433"/>
      <c r="NGL27" s="433"/>
      <c r="NGM27" s="433"/>
      <c r="NGN27" s="433"/>
      <c r="NGO27" s="433"/>
      <c r="NGP27" s="433"/>
      <c r="NGQ27" s="433"/>
      <c r="NGR27" s="433"/>
      <c r="NGS27" s="433"/>
      <c r="NGT27" s="433"/>
      <c r="NGU27" s="433"/>
      <c r="NGV27" s="433"/>
      <c r="NGW27" s="433"/>
      <c r="NGX27" s="433"/>
      <c r="NGY27" s="433"/>
      <c r="NGZ27" s="433"/>
      <c r="NHA27" s="433"/>
      <c r="NHB27" s="433"/>
      <c r="NHC27" s="433"/>
      <c r="NHD27" s="433"/>
      <c r="NHE27" s="433"/>
      <c r="NHF27" s="433"/>
      <c r="NHG27" s="433"/>
      <c r="NHH27" s="433"/>
      <c r="NHI27" s="433"/>
      <c r="NHJ27" s="433"/>
      <c r="NHK27" s="433"/>
      <c r="NHL27" s="433"/>
      <c r="NHM27" s="433"/>
      <c r="NHN27" s="433"/>
      <c r="NHO27" s="433"/>
      <c r="NHP27" s="433"/>
      <c r="NHQ27" s="433"/>
      <c r="NHR27" s="433"/>
      <c r="NHS27" s="433"/>
      <c r="NHT27" s="433"/>
      <c r="NHU27" s="433"/>
      <c r="NHV27" s="433"/>
      <c r="NHW27" s="433"/>
      <c r="NHX27" s="433"/>
      <c r="NHY27" s="433"/>
      <c r="NHZ27" s="433"/>
      <c r="NIA27" s="433"/>
      <c r="NIB27" s="433"/>
      <c r="NIC27" s="433"/>
      <c r="NID27" s="433"/>
      <c r="NIE27" s="433"/>
      <c r="NIF27" s="433"/>
      <c r="NIG27" s="433"/>
      <c r="NIH27" s="433"/>
      <c r="NII27" s="433"/>
      <c r="NIJ27" s="433"/>
      <c r="NIK27" s="433"/>
      <c r="NIL27" s="433"/>
      <c r="NIM27" s="433"/>
      <c r="NIN27" s="433"/>
      <c r="NIO27" s="433"/>
      <c r="NIP27" s="433"/>
      <c r="NIQ27" s="433"/>
      <c r="NIR27" s="433"/>
      <c r="NIS27" s="433"/>
      <c r="NIT27" s="433"/>
      <c r="NIU27" s="433"/>
      <c r="NIV27" s="433"/>
      <c r="NIW27" s="433"/>
      <c r="NIX27" s="433"/>
      <c r="NIY27" s="433"/>
      <c r="NIZ27" s="433"/>
      <c r="NJA27" s="433"/>
      <c r="NJB27" s="433"/>
      <c r="NJC27" s="433"/>
      <c r="NJD27" s="433"/>
      <c r="NJE27" s="433"/>
      <c r="NJF27" s="433"/>
      <c r="NJG27" s="433"/>
      <c r="NJH27" s="433"/>
      <c r="NJI27" s="433"/>
      <c r="NJJ27" s="433"/>
      <c r="NJK27" s="433"/>
      <c r="NJL27" s="433"/>
      <c r="NJM27" s="433"/>
      <c r="NJN27" s="433"/>
      <c r="NJO27" s="433"/>
      <c r="NJP27" s="433"/>
      <c r="NJQ27" s="433"/>
      <c r="NJR27" s="433"/>
      <c r="NJS27" s="433"/>
      <c r="NJT27" s="433"/>
      <c r="NJU27" s="433"/>
      <c r="NJV27" s="433"/>
      <c r="NJW27" s="433"/>
      <c r="NJX27" s="433"/>
      <c r="NJY27" s="433"/>
      <c r="NJZ27" s="433"/>
      <c r="NKA27" s="433"/>
      <c r="NKB27" s="433"/>
      <c r="NKC27" s="433"/>
      <c r="NKD27" s="433"/>
      <c r="NKE27" s="433"/>
      <c r="NKF27" s="433"/>
      <c r="NKG27" s="433"/>
      <c r="NKH27" s="433"/>
      <c r="NKI27" s="433"/>
      <c r="NKJ27" s="433"/>
      <c r="NKK27" s="433"/>
      <c r="NKL27" s="433"/>
      <c r="NKM27" s="433"/>
      <c r="NKN27" s="433"/>
      <c r="NKO27" s="433"/>
      <c r="NKP27" s="433"/>
      <c r="NKQ27" s="433"/>
      <c r="NKR27" s="433"/>
      <c r="NKS27" s="433"/>
      <c r="NKT27" s="433"/>
      <c r="NKU27" s="433"/>
      <c r="NKV27" s="433"/>
      <c r="NKW27" s="433"/>
      <c r="NKX27" s="433"/>
      <c r="NKY27" s="433"/>
      <c r="NKZ27" s="433"/>
      <c r="NLA27" s="433"/>
      <c r="NLB27" s="433"/>
      <c r="NLC27" s="433"/>
      <c r="NLD27" s="433"/>
      <c r="NLE27" s="433"/>
      <c r="NLF27" s="433"/>
      <c r="NLG27" s="433"/>
      <c r="NLH27" s="433"/>
      <c r="NLI27" s="433"/>
      <c r="NLJ27" s="433"/>
      <c r="NLK27" s="433"/>
      <c r="NLL27" s="433"/>
      <c r="NLM27" s="433"/>
      <c r="NLN27" s="433"/>
      <c r="NLO27" s="433"/>
      <c r="NLP27" s="433"/>
      <c r="NLQ27" s="433"/>
      <c r="NLR27" s="433"/>
      <c r="NLS27" s="433"/>
      <c r="NLT27" s="433"/>
      <c r="NLU27" s="433"/>
      <c r="NLV27" s="433"/>
      <c r="NLW27" s="433"/>
      <c r="NLX27" s="433"/>
      <c r="NLY27" s="433"/>
      <c r="NLZ27" s="433"/>
      <c r="NMA27" s="433"/>
      <c r="NMB27" s="433"/>
      <c r="NMC27" s="433"/>
      <c r="NMD27" s="433"/>
      <c r="NME27" s="433"/>
      <c r="NMF27" s="433"/>
      <c r="NMG27" s="433"/>
      <c r="NMH27" s="433"/>
      <c r="NMI27" s="433"/>
      <c r="NMJ27" s="433"/>
      <c r="NMK27" s="433"/>
      <c r="NML27" s="433"/>
      <c r="NMM27" s="433"/>
      <c r="NMN27" s="433"/>
      <c r="NMO27" s="433"/>
      <c r="NMP27" s="433"/>
      <c r="NMQ27" s="433"/>
      <c r="NMR27" s="433"/>
      <c r="NMS27" s="433"/>
      <c r="NMT27" s="433"/>
      <c r="NMU27" s="433"/>
      <c r="NMV27" s="433"/>
      <c r="NMW27" s="433"/>
      <c r="NMX27" s="433"/>
      <c r="NMY27" s="433"/>
      <c r="NMZ27" s="433"/>
      <c r="NNA27" s="433"/>
      <c r="NNB27" s="433"/>
      <c r="NNC27" s="433"/>
      <c r="NND27" s="433"/>
      <c r="NNE27" s="433"/>
      <c r="NNF27" s="433"/>
      <c r="NNG27" s="433"/>
      <c r="NNH27" s="433"/>
      <c r="NNI27" s="433"/>
      <c r="NNJ27" s="433"/>
      <c r="NNK27" s="433"/>
      <c r="NNL27" s="433"/>
      <c r="NNM27" s="433"/>
      <c r="NNN27" s="433"/>
      <c r="NNO27" s="433"/>
      <c r="NNP27" s="433"/>
      <c r="NNQ27" s="433"/>
      <c r="NNR27" s="433"/>
      <c r="NNS27" s="433"/>
      <c r="NNT27" s="433"/>
      <c r="NNU27" s="433"/>
      <c r="NNV27" s="433"/>
      <c r="NNW27" s="433"/>
      <c r="NNX27" s="433"/>
      <c r="NNY27" s="433"/>
      <c r="NNZ27" s="433"/>
      <c r="NOA27" s="433"/>
      <c r="NOB27" s="433"/>
      <c r="NOC27" s="433"/>
      <c r="NOD27" s="433"/>
      <c r="NOE27" s="433"/>
      <c r="NOF27" s="433"/>
      <c r="NOG27" s="433"/>
      <c r="NOH27" s="433"/>
      <c r="NOI27" s="433"/>
      <c r="NOJ27" s="433"/>
      <c r="NOK27" s="433"/>
      <c r="NOL27" s="433"/>
      <c r="NOM27" s="433"/>
      <c r="NON27" s="433"/>
      <c r="NOO27" s="433"/>
      <c r="NOP27" s="433"/>
      <c r="NOQ27" s="433"/>
      <c r="NOR27" s="433"/>
      <c r="NOS27" s="433"/>
      <c r="NOT27" s="433"/>
      <c r="NOU27" s="433"/>
      <c r="NOV27" s="433"/>
      <c r="NOW27" s="433"/>
      <c r="NOX27" s="433"/>
      <c r="NOY27" s="433"/>
      <c r="NOZ27" s="433"/>
      <c r="NPA27" s="433"/>
      <c r="NPB27" s="433"/>
      <c r="NPC27" s="433"/>
      <c r="NPD27" s="433"/>
      <c r="NPE27" s="433"/>
      <c r="NPF27" s="433"/>
      <c r="NPG27" s="433"/>
      <c r="NPH27" s="433"/>
      <c r="NPI27" s="433"/>
      <c r="NPJ27" s="433"/>
      <c r="NPK27" s="433"/>
      <c r="NPL27" s="433"/>
      <c r="NPM27" s="433"/>
      <c r="NPN27" s="433"/>
      <c r="NPO27" s="433"/>
      <c r="NPP27" s="433"/>
      <c r="NPQ27" s="433"/>
      <c r="NPR27" s="433"/>
      <c r="NPS27" s="433"/>
      <c r="NPT27" s="433"/>
      <c r="NPU27" s="433"/>
      <c r="NPV27" s="433"/>
      <c r="NPW27" s="433"/>
      <c r="NPX27" s="433"/>
      <c r="NPY27" s="433"/>
      <c r="NPZ27" s="433"/>
      <c r="NQA27" s="433"/>
      <c r="NQB27" s="433"/>
      <c r="NQC27" s="433"/>
      <c r="NQD27" s="433"/>
      <c r="NQE27" s="433"/>
      <c r="NQF27" s="433"/>
      <c r="NQG27" s="433"/>
      <c r="NQH27" s="433"/>
      <c r="NQI27" s="433"/>
      <c r="NQJ27" s="433"/>
      <c r="NQK27" s="433"/>
      <c r="NQL27" s="433"/>
      <c r="NQM27" s="433"/>
      <c r="NQN27" s="433"/>
      <c r="NQO27" s="433"/>
      <c r="NQP27" s="433"/>
      <c r="NQQ27" s="433"/>
      <c r="NQR27" s="433"/>
      <c r="NQS27" s="433"/>
      <c r="NQT27" s="433"/>
      <c r="NQU27" s="433"/>
      <c r="NQV27" s="433"/>
      <c r="NQW27" s="433"/>
      <c r="NQX27" s="433"/>
      <c r="NQY27" s="433"/>
      <c r="NQZ27" s="433"/>
      <c r="NRA27" s="433"/>
      <c r="NRB27" s="433"/>
      <c r="NRC27" s="433"/>
      <c r="NRD27" s="433"/>
      <c r="NRE27" s="433"/>
      <c r="NRF27" s="433"/>
      <c r="NRG27" s="433"/>
      <c r="NRH27" s="433"/>
      <c r="NRI27" s="433"/>
      <c r="NRJ27" s="433"/>
      <c r="NRK27" s="433"/>
      <c r="NRL27" s="433"/>
      <c r="NRM27" s="433"/>
      <c r="NRN27" s="433"/>
      <c r="NRO27" s="433"/>
      <c r="NRP27" s="433"/>
      <c r="NRQ27" s="433"/>
      <c r="NRR27" s="433"/>
      <c r="NRS27" s="433"/>
      <c r="NRT27" s="433"/>
      <c r="NRU27" s="433"/>
      <c r="NRV27" s="433"/>
      <c r="NRW27" s="433"/>
      <c r="NRX27" s="433"/>
      <c r="NRY27" s="433"/>
      <c r="NRZ27" s="433"/>
      <c r="NSA27" s="433"/>
      <c r="NSB27" s="433"/>
      <c r="NSC27" s="433"/>
      <c r="NSD27" s="433"/>
      <c r="NSE27" s="433"/>
      <c r="NSF27" s="433"/>
      <c r="NSG27" s="433"/>
      <c r="NSH27" s="433"/>
      <c r="NSI27" s="433"/>
      <c r="NSJ27" s="433"/>
      <c r="NSK27" s="433"/>
      <c r="NSL27" s="433"/>
      <c r="NSM27" s="433"/>
      <c r="NSN27" s="433"/>
      <c r="NSO27" s="433"/>
      <c r="NSP27" s="433"/>
      <c r="NSQ27" s="433"/>
      <c r="NSR27" s="433"/>
      <c r="NSS27" s="433"/>
      <c r="NST27" s="433"/>
      <c r="NSU27" s="433"/>
      <c r="NSV27" s="433"/>
      <c r="NSW27" s="433"/>
      <c r="NSX27" s="433"/>
      <c r="NSY27" s="433"/>
      <c r="NSZ27" s="433"/>
      <c r="NTA27" s="433"/>
      <c r="NTB27" s="433"/>
      <c r="NTC27" s="433"/>
      <c r="NTD27" s="433"/>
      <c r="NTE27" s="433"/>
      <c r="NTF27" s="433"/>
      <c r="NTG27" s="433"/>
      <c r="NTH27" s="433"/>
      <c r="NTI27" s="433"/>
      <c r="NTJ27" s="433"/>
      <c r="NTK27" s="433"/>
      <c r="NTL27" s="433"/>
      <c r="NTM27" s="433"/>
      <c r="NTN27" s="433"/>
      <c r="NTO27" s="433"/>
      <c r="NTP27" s="433"/>
      <c r="NTQ27" s="433"/>
      <c r="NTR27" s="433"/>
      <c r="NTS27" s="433"/>
      <c r="NTT27" s="433"/>
      <c r="NTU27" s="433"/>
      <c r="NTV27" s="433"/>
      <c r="NTW27" s="433"/>
      <c r="NTX27" s="433"/>
      <c r="NTY27" s="433"/>
      <c r="NTZ27" s="433"/>
      <c r="NUA27" s="433"/>
      <c r="NUB27" s="433"/>
      <c r="NUC27" s="433"/>
      <c r="NUD27" s="433"/>
      <c r="NUE27" s="433"/>
      <c r="NUF27" s="433"/>
      <c r="NUG27" s="433"/>
      <c r="NUH27" s="433"/>
      <c r="NUI27" s="433"/>
      <c r="NUJ27" s="433"/>
      <c r="NUK27" s="433"/>
      <c r="NUL27" s="433"/>
      <c r="NUM27" s="433"/>
      <c r="NUN27" s="433"/>
      <c r="NUO27" s="433"/>
      <c r="NUP27" s="433"/>
      <c r="NUQ27" s="433"/>
      <c r="NUR27" s="433"/>
      <c r="NUS27" s="433"/>
      <c r="NUT27" s="433"/>
      <c r="NUU27" s="433"/>
      <c r="NUV27" s="433"/>
      <c r="NUW27" s="433"/>
      <c r="NUX27" s="433"/>
      <c r="NUY27" s="433"/>
      <c r="NUZ27" s="433"/>
      <c r="NVA27" s="433"/>
      <c r="NVB27" s="433"/>
      <c r="NVC27" s="433"/>
      <c r="NVD27" s="433"/>
      <c r="NVE27" s="433"/>
      <c r="NVF27" s="433"/>
      <c r="NVG27" s="433"/>
      <c r="NVH27" s="433"/>
      <c r="NVI27" s="433"/>
      <c r="NVJ27" s="433"/>
      <c r="NVK27" s="433"/>
      <c r="NVL27" s="433"/>
      <c r="NVM27" s="433"/>
      <c r="NVN27" s="433"/>
      <c r="NVO27" s="433"/>
      <c r="NVP27" s="433"/>
      <c r="NVQ27" s="433"/>
      <c r="NVR27" s="433"/>
      <c r="NVS27" s="433"/>
      <c r="NVT27" s="433"/>
      <c r="NVU27" s="433"/>
      <c r="NVV27" s="433"/>
      <c r="NVW27" s="433"/>
      <c r="NVX27" s="433"/>
      <c r="NVY27" s="433"/>
      <c r="NVZ27" s="433"/>
      <c r="NWA27" s="433"/>
      <c r="NWB27" s="433"/>
      <c r="NWC27" s="433"/>
      <c r="NWD27" s="433"/>
      <c r="NWE27" s="433"/>
      <c r="NWF27" s="433"/>
      <c r="NWG27" s="433"/>
      <c r="NWH27" s="433"/>
      <c r="NWI27" s="433"/>
      <c r="NWJ27" s="433"/>
      <c r="NWK27" s="433"/>
      <c r="NWL27" s="433"/>
      <c r="NWM27" s="433"/>
      <c r="NWN27" s="433"/>
      <c r="NWO27" s="433"/>
      <c r="NWP27" s="433"/>
      <c r="NWQ27" s="433"/>
      <c r="NWR27" s="433"/>
      <c r="NWS27" s="433"/>
      <c r="NWT27" s="433"/>
      <c r="NWU27" s="433"/>
      <c r="NWV27" s="433"/>
      <c r="NWW27" s="433"/>
      <c r="NWX27" s="433"/>
      <c r="NWY27" s="433"/>
      <c r="NWZ27" s="433"/>
      <c r="NXA27" s="433"/>
      <c r="NXB27" s="433"/>
      <c r="NXC27" s="433"/>
      <c r="NXD27" s="433"/>
      <c r="NXE27" s="433"/>
      <c r="NXF27" s="433"/>
      <c r="NXG27" s="433"/>
      <c r="NXH27" s="433"/>
      <c r="NXI27" s="433"/>
      <c r="NXJ27" s="433"/>
      <c r="NXK27" s="433"/>
      <c r="NXL27" s="433"/>
      <c r="NXM27" s="433"/>
      <c r="NXN27" s="433"/>
      <c r="NXO27" s="433"/>
      <c r="NXP27" s="433"/>
      <c r="NXQ27" s="433"/>
      <c r="NXR27" s="433"/>
      <c r="NXS27" s="433"/>
      <c r="NXT27" s="433"/>
      <c r="NXU27" s="433"/>
      <c r="NXV27" s="433"/>
      <c r="NXW27" s="433"/>
      <c r="NXX27" s="433"/>
      <c r="NXY27" s="433"/>
      <c r="NXZ27" s="433"/>
      <c r="NYA27" s="433"/>
      <c r="NYB27" s="433"/>
      <c r="NYC27" s="433"/>
      <c r="NYD27" s="433"/>
      <c r="NYE27" s="433"/>
      <c r="NYF27" s="433"/>
      <c r="NYG27" s="433"/>
      <c r="NYH27" s="433"/>
      <c r="NYI27" s="433"/>
      <c r="NYJ27" s="433"/>
      <c r="NYK27" s="433"/>
      <c r="NYL27" s="433"/>
      <c r="NYM27" s="433"/>
      <c r="NYN27" s="433"/>
      <c r="NYO27" s="433"/>
      <c r="NYP27" s="433"/>
      <c r="NYQ27" s="433"/>
      <c r="NYR27" s="433"/>
      <c r="NYS27" s="433"/>
      <c r="NYT27" s="433"/>
      <c r="NYU27" s="433"/>
      <c r="NYV27" s="433"/>
      <c r="NYW27" s="433"/>
      <c r="NYX27" s="433"/>
      <c r="NYY27" s="433"/>
      <c r="NYZ27" s="433"/>
      <c r="NZA27" s="433"/>
      <c r="NZB27" s="433"/>
      <c r="NZC27" s="433"/>
      <c r="NZD27" s="433"/>
      <c r="NZE27" s="433"/>
      <c r="NZF27" s="433"/>
      <c r="NZG27" s="433"/>
      <c r="NZH27" s="433"/>
      <c r="NZI27" s="433"/>
      <c r="NZJ27" s="433"/>
      <c r="NZK27" s="433"/>
      <c r="NZL27" s="433"/>
      <c r="NZM27" s="433"/>
      <c r="NZN27" s="433"/>
      <c r="NZO27" s="433"/>
      <c r="NZP27" s="433"/>
      <c r="NZQ27" s="433"/>
      <c r="NZR27" s="433"/>
      <c r="NZS27" s="433"/>
      <c r="NZT27" s="433"/>
      <c r="NZU27" s="433"/>
      <c r="NZV27" s="433"/>
      <c r="NZW27" s="433"/>
      <c r="NZX27" s="433"/>
      <c r="NZY27" s="433"/>
      <c r="NZZ27" s="433"/>
      <c r="OAA27" s="433"/>
      <c r="OAB27" s="433"/>
      <c r="OAC27" s="433"/>
      <c r="OAD27" s="433"/>
      <c r="OAE27" s="433"/>
      <c r="OAF27" s="433"/>
      <c r="OAG27" s="433"/>
      <c r="OAH27" s="433"/>
      <c r="OAI27" s="433"/>
      <c r="OAJ27" s="433"/>
      <c r="OAK27" s="433"/>
      <c r="OAL27" s="433"/>
      <c r="OAM27" s="433"/>
      <c r="OAN27" s="433"/>
      <c r="OAO27" s="433"/>
      <c r="OAP27" s="433"/>
      <c r="OAQ27" s="433"/>
      <c r="OAR27" s="433"/>
      <c r="OAS27" s="433"/>
      <c r="OAT27" s="433"/>
      <c r="OAU27" s="433"/>
      <c r="OAV27" s="433"/>
      <c r="OAW27" s="433"/>
      <c r="OAX27" s="433"/>
      <c r="OAY27" s="433"/>
      <c r="OAZ27" s="433"/>
      <c r="OBA27" s="433"/>
      <c r="OBB27" s="433"/>
      <c r="OBC27" s="433"/>
      <c r="OBD27" s="433"/>
      <c r="OBE27" s="433"/>
      <c r="OBF27" s="433"/>
      <c r="OBG27" s="433"/>
      <c r="OBH27" s="433"/>
      <c r="OBI27" s="433"/>
      <c r="OBJ27" s="433"/>
      <c r="OBK27" s="433"/>
      <c r="OBL27" s="433"/>
      <c r="OBM27" s="433"/>
      <c r="OBN27" s="433"/>
      <c r="OBO27" s="433"/>
      <c r="OBP27" s="433"/>
      <c r="OBQ27" s="433"/>
      <c r="OBR27" s="433"/>
      <c r="OBS27" s="433"/>
      <c r="OBT27" s="433"/>
      <c r="OBU27" s="433"/>
      <c r="OBV27" s="433"/>
      <c r="OBW27" s="433"/>
      <c r="OBX27" s="433"/>
      <c r="OBY27" s="433"/>
      <c r="OBZ27" s="433"/>
      <c r="OCA27" s="433"/>
      <c r="OCB27" s="433"/>
      <c r="OCC27" s="433"/>
      <c r="OCD27" s="433"/>
      <c r="OCE27" s="433"/>
      <c r="OCF27" s="433"/>
      <c r="OCG27" s="433"/>
      <c r="OCH27" s="433"/>
      <c r="OCI27" s="433"/>
      <c r="OCJ27" s="433"/>
      <c r="OCK27" s="433"/>
      <c r="OCL27" s="433"/>
      <c r="OCM27" s="433"/>
      <c r="OCN27" s="433"/>
      <c r="OCO27" s="433"/>
      <c r="OCP27" s="433"/>
      <c r="OCQ27" s="433"/>
      <c r="OCR27" s="433"/>
      <c r="OCS27" s="433"/>
      <c r="OCT27" s="433"/>
      <c r="OCU27" s="433"/>
      <c r="OCV27" s="433"/>
      <c r="OCW27" s="433"/>
      <c r="OCX27" s="433"/>
      <c r="OCY27" s="433"/>
      <c r="OCZ27" s="433"/>
      <c r="ODA27" s="433"/>
      <c r="ODB27" s="433"/>
      <c r="ODC27" s="433"/>
      <c r="ODD27" s="433"/>
      <c r="ODE27" s="433"/>
      <c r="ODF27" s="433"/>
      <c r="ODG27" s="433"/>
      <c r="ODH27" s="433"/>
      <c r="ODI27" s="433"/>
      <c r="ODJ27" s="433"/>
      <c r="ODK27" s="433"/>
      <c r="ODL27" s="433"/>
      <c r="ODM27" s="433"/>
      <c r="ODN27" s="433"/>
      <c r="ODO27" s="433"/>
      <c r="ODP27" s="433"/>
      <c r="ODQ27" s="433"/>
      <c r="ODR27" s="433"/>
      <c r="ODS27" s="433"/>
      <c r="ODT27" s="433"/>
      <c r="ODU27" s="433"/>
      <c r="ODV27" s="433"/>
      <c r="ODW27" s="433"/>
      <c r="ODX27" s="433"/>
      <c r="ODY27" s="433"/>
      <c r="ODZ27" s="433"/>
      <c r="OEA27" s="433"/>
      <c r="OEB27" s="433"/>
      <c r="OEC27" s="433"/>
      <c r="OED27" s="433"/>
      <c r="OEE27" s="433"/>
      <c r="OEF27" s="433"/>
      <c r="OEG27" s="433"/>
      <c r="OEH27" s="433"/>
      <c r="OEI27" s="433"/>
      <c r="OEJ27" s="433"/>
      <c r="OEK27" s="433"/>
      <c r="OEL27" s="433"/>
      <c r="OEM27" s="433"/>
      <c r="OEN27" s="433"/>
      <c r="OEO27" s="433"/>
      <c r="OEP27" s="433"/>
      <c r="OEQ27" s="433"/>
      <c r="OER27" s="433"/>
      <c r="OES27" s="433"/>
      <c r="OET27" s="433"/>
      <c r="OEU27" s="433"/>
      <c r="OEV27" s="433"/>
      <c r="OEW27" s="433"/>
      <c r="OEX27" s="433"/>
      <c r="OEY27" s="433"/>
      <c r="OEZ27" s="433"/>
      <c r="OFA27" s="433"/>
      <c r="OFB27" s="433"/>
      <c r="OFC27" s="433"/>
      <c r="OFD27" s="433"/>
      <c r="OFE27" s="433"/>
      <c r="OFF27" s="433"/>
      <c r="OFG27" s="433"/>
      <c r="OFH27" s="433"/>
      <c r="OFI27" s="433"/>
      <c r="OFJ27" s="433"/>
      <c r="OFK27" s="433"/>
      <c r="OFL27" s="433"/>
      <c r="OFM27" s="433"/>
      <c r="OFN27" s="433"/>
      <c r="OFO27" s="433"/>
      <c r="OFP27" s="433"/>
      <c r="OFQ27" s="433"/>
      <c r="OFR27" s="433"/>
      <c r="OFS27" s="433"/>
      <c r="OFT27" s="433"/>
      <c r="OFU27" s="433"/>
      <c r="OFV27" s="433"/>
      <c r="OFW27" s="433"/>
      <c r="OFX27" s="433"/>
      <c r="OFY27" s="433"/>
      <c r="OFZ27" s="433"/>
      <c r="OGA27" s="433"/>
      <c r="OGB27" s="433"/>
      <c r="OGC27" s="433"/>
      <c r="OGD27" s="433"/>
      <c r="OGE27" s="433"/>
      <c r="OGF27" s="433"/>
      <c r="OGG27" s="433"/>
      <c r="OGH27" s="433"/>
      <c r="OGI27" s="433"/>
      <c r="OGJ27" s="433"/>
      <c r="OGK27" s="433"/>
      <c r="OGL27" s="433"/>
      <c r="OGM27" s="433"/>
      <c r="OGN27" s="433"/>
      <c r="OGO27" s="433"/>
      <c r="OGP27" s="433"/>
      <c r="OGQ27" s="433"/>
      <c r="OGR27" s="433"/>
      <c r="OGS27" s="433"/>
      <c r="OGT27" s="433"/>
      <c r="OGU27" s="433"/>
      <c r="OGV27" s="433"/>
      <c r="OGW27" s="433"/>
      <c r="OGX27" s="433"/>
      <c r="OGY27" s="433"/>
      <c r="OGZ27" s="433"/>
      <c r="OHA27" s="433"/>
      <c r="OHB27" s="433"/>
      <c r="OHC27" s="433"/>
      <c r="OHD27" s="433"/>
      <c r="OHE27" s="433"/>
      <c r="OHF27" s="433"/>
      <c r="OHG27" s="433"/>
      <c r="OHH27" s="433"/>
      <c r="OHI27" s="433"/>
      <c r="OHJ27" s="433"/>
      <c r="OHK27" s="433"/>
      <c r="OHL27" s="433"/>
      <c r="OHM27" s="433"/>
      <c r="OHN27" s="433"/>
      <c r="OHO27" s="433"/>
      <c r="OHP27" s="433"/>
      <c r="OHQ27" s="433"/>
      <c r="OHR27" s="433"/>
      <c r="OHS27" s="433"/>
      <c r="OHT27" s="433"/>
      <c r="OHU27" s="433"/>
      <c r="OHV27" s="433"/>
      <c r="OHW27" s="433"/>
      <c r="OHX27" s="433"/>
      <c r="OHY27" s="433"/>
      <c r="OHZ27" s="433"/>
      <c r="OIA27" s="433"/>
      <c r="OIB27" s="433"/>
      <c r="OIC27" s="433"/>
      <c r="OID27" s="433"/>
      <c r="OIE27" s="433"/>
      <c r="OIF27" s="433"/>
      <c r="OIG27" s="433"/>
      <c r="OIH27" s="433"/>
      <c r="OII27" s="433"/>
      <c r="OIJ27" s="433"/>
      <c r="OIK27" s="433"/>
      <c r="OIL27" s="433"/>
      <c r="OIM27" s="433"/>
      <c r="OIN27" s="433"/>
      <c r="OIO27" s="433"/>
      <c r="OIP27" s="433"/>
      <c r="OIQ27" s="433"/>
      <c r="OIR27" s="433"/>
      <c r="OIS27" s="433"/>
      <c r="OIT27" s="433"/>
      <c r="OIU27" s="433"/>
      <c r="OIV27" s="433"/>
      <c r="OIW27" s="433"/>
      <c r="OIX27" s="433"/>
      <c r="OIY27" s="433"/>
      <c r="OIZ27" s="433"/>
      <c r="OJA27" s="433"/>
      <c r="OJB27" s="433"/>
      <c r="OJC27" s="433"/>
      <c r="OJD27" s="433"/>
      <c r="OJE27" s="433"/>
      <c r="OJF27" s="433"/>
      <c r="OJG27" s="433"/>
      <c r="OJH27" s="433"/>
      <c r="OJI27" s="433"/>
      <c r="OJJ27" s="433"/>
      <c r="OJK27" s="433"/>
      <c r="OJL27" s="433"/>
      <c r="OJM27" s="433"/>
      <c r="OJN27" s="433"/>
      <c r="OJO27" s="433"/>
      <c r="OJP27" s="433"/>
      <c r="OJQ27" s="433"/>
      <c r="OJR27" s="433"/>
      <c r="OJS27" s="433"/>
      <c r="OJT27" s="433"/>
      <c r="OJU27" s="433"/>
      <c r="OJV27" s="433"/>
      <c r="OJW27" s="433"/>
      <c r="OJX27" s="433"/>
      <c r="OJY27" s="433"/>
      <c r="OJZ27" s="433"/>
      <c r="OKA27" s="433"/>
      <c r="OKB27" s="433"/>
      <c r="OKC27" s="433"/>
      <c r="OKD27" s="433"/>
      <c r="OKE27" s="433"/>
      <c r="OKF27" s="433"/>
      <c r="OKG27" s="433"/>
      <c r="OKH27" s="433"/>
      <c r="OKI27" s="433"/>
      <c r="OKJ27" s="433"/>
      <c r="OKK27" s="433"/>
      <c r="OKL27" s="433"/>
      <c r="OKM27" s="433"/>
      <c r="OKN27" s="433"/>
      <c r="OKO27" s="433"/>
      <c r="OKP27" s="433"/>
      <c r="OKQ27" s="433"/>
      <c r="OKR27" s="433"/>
      <c r="OKS27" s="433"/>
      <c r="OKT27" s="433"/>
      <c r="OKU27" s="433"/>
      <c r="OKV27" s="433"/>
      <c r="OKW27" s="433"/>
      <c r="OKX27" s="433"/>
      <c r="OKY27" s="433"/>
      <c r="OKZ27" s="433"/>
      <c r="OLA27" s="433"/>
      <c r="OLB27" s="433"/>
      <c r="OLC27" s="433"/>
      <c r="OLD27" s="433"/>
      <c r="OLE27" s="433"/>
      <c r="OLF27" s="433"/>
      <c r="OLG27" s="433"/>
      <c r="OLH27" s="433"/>
      <c r="OLI27" s="433"/>
      <c r="OLJ27" s="433"/>
      <c r="OLK27" s="433"/>
      <c r="OLL27" s="433"/>
      <c r="OLM27" s="433"/>
      <c r="OLN27" s="433"/>
      <c r="OLO27" s="433"/>
      <c r="OLP27" s="433"/>
      <c r="OLQ27" s="433"/>
      <c r="OLR27" s="433"/>
      <c r="OLS27" s="433"/>
      <c r="OLT27" s="433"/>
      <c r="OLU27" s="433"/>
      <c r="OLV27" s="433"/>
      <c r="OLW27" s="433"/>
      <c r="OLX27" s="433"/>
      <c r="OLY27" s="433"/>
      <c r="OLZ27" s="433"/>
      <c r="OMA27" s="433"/>
      <c r="OMB27" s="433"/>
      <c r="OMC27" s="433"/>
      <c r="OMD27" s="433"/>
      <c r="OME27" s="433"/>
      <c r="OMF27" s="433"/>
      <c r="OMG27" s="433"/>
      <c r="OMH27" s="433"/>
      <c r="OMI27" s="433"/>
      <c r="OMJ27" s="433"/>
      <c r="OMK27" s="433"/>
      <c r="OML27" s="433"/>
      <c r="OMM27" s="433"/>
      <c r="OMN27" s="433"/>
      <c r="OMO27" s="433"/>
      <c r="OMP27" s="433"/>
      <c r="OMQ27" s="433"/>
      <c r="OMR27" s="433"/>
      <c r="OMS27" s="433"/>
      <c r="OMT27" s="433"/>
      <c r="OMU27" s="433"/>
      <c r="OMV27" s="433"/>
      <c r="OMW27" s="433"/>
      <c r="OMX27" s="433"/>
      <c r="OMY27" s="433"/>
      <c r="OMZ27" s="433"/>
      <c r="ONA27" s="433"/>
      <c r="ONB27" s="433"/>
      <c r="ONC27" s="433"/>
      <c r="OND27" s="433"/>
      <c r="ONE27" s="433"/>
      <c r="ONF27" s="433"/>
      <c r="ONG27" s="433"/>
      <c r="ONH27" s="433"/>
      <c r="ONI27" s="433"/>
      <c r="ONJ27" s="433"/>
      <c r="ONK27" s="433"/>
      <c r="ONL27" s="433"/>
      <c r="ONM27" s="433"/>
      <c r="ONN27" s="433"/>
      <c r="ONO27" s="433"/>
      <c r="ONP27" s="433"/>
      <c r="ONQ27" s="433"/>
      <c r="ONR27" s="433"/>
      <c r="ONS27" s="433"/>
      <c r="ONT27" s="433"/>
      <c r="ONU27" s="433"/>
      <c r="ONV27" s="433"/>
      <c r="ONW27" s="433"/>
      <c r="ONX27" s="433"/>
      <c r="ONY27" s="433"/>
      <c r="ONZ27" s="433"/>
      <c r="OOA27" s="433"/>
      <c r="OOB27" s="433"/>
      <c r="OOC27" s="433"/>
      <c r="OOD27" s="433"/>
      <c r="OOE27" s="433"/>
      <c r="OOF27" s="433"/>
      <c r="OOG27" s="433"/>
      <c r="OOH27" s="433"/>
      <c r="OOI27" s="433"/>
      <c r="OOJ27" s="433"/>
      <c r="OOK27" s="433"/>
      <c r="OOL27" s="433"/>
      <c r="OOM27" s="433"/>
      <c r="OON27" s="433"/>
      <c r="OOO27" s="433"/>
      <c r="OOP27" s="433"/>
      <c r="OOQ27" s="433"/>
      <c r="OOR27" s="433"/>
      <c r="OOS27" s="433"/>
      <c r="OOT27" s="433"/>
      <c r="OOU27" s="433"/>
      <c r="OOV27" s="433"/>
      <c r="OOW27" s="433"/>
      <c r="OOX27" s="433"/>
      <c r="OOY27" s="433"/>
      <c r="OOZ27" s="433"/>
      <c r="OPA27" s="433"/>
      <c r="OPB27" s="433"/>
      <c r="OPC27" s="433"/>
      <c r="OPD27" s="433"/>
      <c r="OPE27" s="433"/>
      <c r="OPF27" s="433"/>
      <c r="OPG27" s="433"/>
      <c r="OPH27" s="433"/>
      <c r="OPI27" s="433"/>
      <c r="OPJ27" s="433"/>
      <c r="OPK27" s="433"/>
      <c r="OPL27" s="433"/>
      <c r="OPM27" s="433"/>
      <c r="OPN27" s="433"/>
      <c r="OPO27" s="433"/>
      <c r="OPP27" s="433"/>
      <c r="OPQ27" s="433"/>
      <c r="OPR27" s="433"/>
      <c r="OPS27" s="433"/>
      <c r="OPT27" s="433"/>
      <c r="OPU27" s="433"/>
      <c r="OPV27" s="433"/>
      <c r="OPW27" s="433"/>
      <c r="OPX27" s="433"/>
      <c r="OPY27" s="433"/>
      <c r="OPZ27" s="433"/>
      <c r="OQA27" s="433"/>
      <c r="OQB27" s="433"/>
      <c r="OQC27" s="433"/>
      <c r="OQD27" s="433"/>
      <c r="OQE27" s="433"/>
      <c r="OQF27" s="433"/>
      <c r="OQG27" s="433"/>
      <c r="OQH27" s="433"/>
      <c r="OQI27" s="433"/>
      <c r="OQJ27" s="433"/>
      <c r="OQK27" s="433"/>
      <c r="OQL27" s="433"/>
      <c r="OQM27" s="433"/>
      <c r="OQN27" s="433"/>
      <c r="OQO27" s="433"/>
      <c r="OQP27" s="433"/>
      <c r="OQQ27" s="433"/>
      <c r="OQR27" s="433"/>
      <c r="OQS27" s="433"/>
      <c r="OQT27" s="433"/>
      <c r="OQU27" s="433"/>
      <c r="OQV27" s="433"/>
      <c r="OQW27" s="433"/>
      <c r="OQX27" s="433"/>
      <c r="OQY27" s="433"/>
      <c r="OQZ27" s="433"/>
      <c r="ORA27" s="433"/>
      <c r="ORB27" s="433"/>
      <c r="ORC27" s="433"/>
      <c r="ORD27" s="433"/>
      <c r="ORE27" s="433"/>
      <c r="ORF27" s="433"/>
      <c r="ORG27" s="433"/>
      <c r="ORH27" s="433"/>
      <c r="ORI27" s="433"/>
      <c r="ORJ27" s="433"/>
      <c r="ORK27" s="433"/>
      <c r="ORL27" s="433"/>
      <c r="ORM27" s="433"/>
      <c r="ORN27" s="433"/>
      <c r="ORO27" s="433"/>
      <c r="ORP27" s="433"/>
      <c r="ORQ27" s="433"/>
      <c r="ORR27" s="433"/>
      <c r="ORS27" s="433"/>
      <c r="ORT27" s="433"/>
      <c r="ORU27" s="433"/>
      <c r="ORV27" s="433"/>
      <c r="ORW27" s="433"/>
      <c r="ORX27" s="433"/>
      <c r="ORY27" s="433"/>
      <c r="ORZ27" s="433"/>
      <c r="OSA27" s="433"/>
      <c r="OSB27" s="433"/>
      <c r="OSC27" s="433"/>
      <c r="OSD27" s="433"/>
      <c r="OSE27" s="433"/>
      <c r="OSF27" s="433"/>
      <c r="OSG27" s="433"/>
      <c r="OSH27" s="433"/>
      <c r="OSI27" s="433"/>
      <c r="OSJ27" s="433"/>
      <c r="OSK27" s="433"/>
      <c r="OSL27" s="433"/>
      <c r="OSM27" s="433"/>
      <c r="OSN27" s="433"/>
      <c r="OSO27" s="433"/>
      <c r="OSP27" s="433"/>
      <c r="OSQ27" s="433"/>
      <c r="OSR27" s="433"/>
      <c r="OSS27" s="433"/>
      <c r="OST27" s="433"/>
      <c r="OSU27" s="433"/>
      <c r="OSV27" s="433"/>
      <c r="OSW27" s="433"/>
      <c r="OSX27" s="433"/>
      <c r="OSY27" s="433"/>
      <c r="OSZ27" s="433"/>
      <c r="OTA27" s="433"/>
      <c r="OTB27" s="433"/>
      <c r="OTC27" s="433"/>
      <c r="OTD27" s="433"/>
      <c r="OTE27" s="433"/>
      <c r="OTF27" s="433"/>
      <c r="OTG27" s="433"/>
      <c r="OTH27" s="433"/>
      <c r="OTI27" s="433"/>
      <c r="OTJ27" s="433"/>
      <c r="OTK27" s="433"/>
      <c r="OTL27" s="433"/>
      <c r="OTM27" s="433"/>
      <c r="OTN27" s="433"/>
      <c r="OTO27" s="433"/>
      <c r="OTP27" s="433"/>
      <c r="OTQ27" s="433"/>
      <c r="OTR27" s="433"/>
      <c r="OTS27" s="433"/>
      <c r="OTT27" s="433"/>
      <c r="OTU27" s="433"/>
      <c r="OTV27" s="433"/>
      <c r="OTW27" s="433"/>
      <c r="OTX27" s="433"/>
      <c r="OTY27" s="433"/>
      <c r="OTZ27" s="433"/>
      <c r="OUA27" s="433"/>
      <c r="OUB27" s="433"/>
      <c r="OUC27" s="433"/>
      <c r="OUD27" s="433"/>
      <c r="OUE27" s="433"/>
      <c r="OUF27" s="433"/>
      <c r="OUG27" s="433"/>
      <c r="OUH27" s="433"/>
      <c r="OUI27" s="433"/>
      <c r="OUJ27" s="433"/>
      <c r="OUK27" s="433"/>
      <c r="OUL27" s="433"/>
      <c r="OUM27" s="433"/>
      <c r="OUN27" s="433"/>
      <c r="OUO27" s="433"/>
      <c r="OUP27" s="433"/>
      <c r="OUQ27" s="433"/>
      <c r="OUR27" s="433"/>
      <c r="OUS27" s="433"/>
      <c r="OUT27" s="433"/>
      <c r="OUU27" s="433"/>
      <c r="OUV27" s="433"/>
      <c r="OUW27" s="433"/>
      <c r="OUX27" s="433"/>
      <c r="OUY27" s="433"/>
      <c r="OUZ27" s="433"/>
      <c r="OVA27" s="433"/>
      <c r="OVB27" s="433"/>
      <c r="OVC27" s="433"/>
      <c r="OVD27" s="433"/>
      <c r="OVE27" s="433"/>
      <c r="OVF27" s="433"/>
      <c r="OVG27" s="433"/>
      <c r="OVH27" s="433"/>
      <c r="OVI27" s="433"/>
      <c r="OVJ27" s="433"/>
      <c r="OVK27" s="433"/>
      <c r="OVL27" s="433"/>
      <c r="OVM27" s="433"/>
      <c r="OVN27" s="433"/>
      <c r="OVO27" s="433"/>
      <c r="OVP27" s="433"/>
      <c r="OVQ27" s="433"/>
      <c r="OVR27" s="433"/>
      <c r="OVS27" s="433"/>
      <c r="OVT27" s="433"/>
      <c r="OVU27" s="433"/>
      <c r="OVV27" s="433"/>
      <c r="OVW27" s="433"/>
      <c r="OVX27" s="433"/>
      <c r="OVY27" s="433"/>
      <c r="OVZ27" s="433"/>
      <c r="OWA27" s="433"/>
      <c r="OWB27" s="433"/>
      <c r="OWC27" s="433"/>
      <c r="OWD27" s="433"/>
      <c r="OWE27" s="433"/>
      <c r="OWF27" s="433"/>
      <c r="OWG27" s="433"/>
      <c r="OWH27" s="433"/>
      <c r="OWI27" s="433"/>
      <c r="OWJ27" s="433"/>
      <c r="OWK27" s="433"/>
      <c r="OWL27" s="433"/>
      <c r="OWM27" s="433"/>
      <c r="OWN27" s="433"/>
      <c r="OWO27" s="433"/>
      <c r="OWP27" s="433"/>
      <c r="OWQ27" s="433"/>
      <c r="OWR27" s="433"/>
      <c r="OWS27" s="433"/>
      <c r="OWT27" s="433"/>
      <c r="OWU27" s="433"/>
      <c r="OWV27" s="433"/>
      <c r="OWW27" s="433"/>
      <c r="OWX27" s="433"/>
      <c r="OWY27" s="433"/>
      <c r="OWZ27" s="433"/>
      <c r="OXA27" s="433"/>
      <c r="OXB27" s="433"/>
      <c r="OXC27" s="433"/>
      <c r="OXD27" s="433"/>
      <c r="OXE27" s="433"/>
      <c r="OXF27" s="433"/>
      <c r="OXG27" s="433"/>
      <c r="OXH27" s="433"/>
      <c r="OXI27" s="433"/>
      <c r="OXJ27" s="433"/>
      <c r="OXK27" s="433"/>
      <c r="OXL27" s="433"/>
      <c r="OXM27" s="433"/>
      <c r="OXN27" s="433"/>
      <c r="OXO27" s="433"/>
      <c r="OXP27" s="433"/>
      <c r="OXQ27" s="433"/>
      <c r="OXR27" s="433"/>
      <c r="OXS27" s="433"/>
      <c r="OXT27" s="433"/>
      <c r="OXU27" s="433"/>
      <c r="OXV27" s="433"/>
      <c r="OXW27" s="433"/>
      <c r="OXX27" s="433"/>
      <c r="OXY27" s="433"/>
      <c r="OXZ27" s="433"/>
      <c r="OYA27" s="433"/>
      <c r="OYB27" s="433"/>
      <c r="OYC27" s="433"/>
      <c r="OYD27" s="433"/>
      <c r="OYE27" s="433"/>
      <c r="OYF27" s="433"/>
      <c r="OYG27" s="433"/>
      <c r="OYH27" s="433"/>
      <c r="OYI27" s="433"/>
      <c r="OYJ27" s="433"/>
      <c r="OYK27" s="433"/>
      <c r="OYL27" s="433"/>
      <c r="OYM27" s="433"/>
      <c r="OYN27" s="433"/>
      <c r="OYO27" s="433"/>
      <c r="OYP27" s="433"/>
      <c r="OYQ27" s="433"/>
      <c r="OYR27" s="433"/>
      <c r="OYS27" s="433"/>
      <c r="OYT27" s="433"/>
      <c r="OYU27" s="433"/>
      <c r="OYV27" s="433"/>
      <c r="OYW27" s="433"/>
      <c r="OYX27" s="433"/>
      <c r="OYY27" s="433"/>
      <c r="OYZ27" s="433"/>
      <c r="OZA27" s="433"/>
      <c r="OZB27" s="433"/>
      <c r="OZC27" s="433"/>
      <c r="OZD27" s="433"/>
      <c r="OZE27" s="433"/>
      <c r="OZF27" s="433"/>
      <c r="OZG27" s="433"/>
      <c r="OZH27" s="433"/>
      <c r="OZI27" s="433"/>
      <c r="OZJ27" s="433"/>
      <c r="OZK27" s="433"/>
      <c r="OZL27" s="433"/>
      <c r="OZM27" s="433"/>
      <c r="OZN27" s="433"/>
      <c r="OZO27" s="433"/>
      <c r="OZP27" s="433"/>
      <c r="OZQ27" s="433"/>
      <c r="OZR27" s="433"/>
      <c r="OZS27" s="433"/>
      <c r="OZT27" s="433"/>
      <c r="OZU27" s="433"/>
      <c r="OZV27" s="433"/>
      <c r="OZW27" s="433"/>
      <c r="OZX27" s="433"/>
      <c r="OZY27" s="433"/>
      <c r="OZZ27" s="433"/>
      <c r="PAA27" s="433"/>
      <c r="PAB27" s="433"/>
      <c r="PAC27" s="433"/>
      <c r="PAD27" s="433"/>
      <c r="PAE27" s="433"/>
      <c r="PAF27" s="433"/>
      <c r="PAG27" s="433"/>
      <c r="PAH27" s="433"/>
      <c r="PAI27" s="433"/>
      <c r="PAJ27" s="433"/>
      <c r="PAK27" s="433"/>
      <c r="PAL27" s="433"/>
      <c r="PAM27" s="433"/>
      <c r="PAN27" s="433"/>
      <c r="PAO27" s="433"/>
      <c r="PAP27" s="433"/>
      <c r="PAQ27" s="433"/>
      <c r="PAR27" s="433"/>
      <c r="PAS27" s="433"/>
      <c r="PAT27" s="433"/>
      <c r="PAU27" s="433"/>
      <c r="PAV27" s="433"/>
      <c r="PAW27" s="433"/>
      <c r="PAX27" s="433"/>
      <c r="PAY27" s="433"/>
      <c r="PAZ27" s="433"/>
      <c r="PBA27" s="433"/>
      <c r="PBB27" s="433"/>
      <c r="PBC27" s="433"/>
      <c r="PBD27" s="433"/>
      <c r="PBE27" s="433"/>
      <c r="PBF27" s="433"/>
      <c r="PBG27" s="433"/>
      <c r="PBH27" s="433"/>
      <c r="PBI27" s="433"/>
      <c r="PBJ27" s="433"/>
      <c r="PBK27" s="433"/>
      <c r="PBL27" s="433"/>
      <c r="PBM27" s="433"/>
      <c r="PBN27" s="433"/>
      <c r="PBO27" s="433"/>
      <c r="PBP27" s="433"/>
      <c r="PBQ27" s="433"/>
      <c r="PBR27" s="433"/>
      <c r="PBS27" s="433"/>
      <c r="PBT27" s="433"/>
      <c r="PBU27" s="433"/>
      <c r="PBV27" s="433"/>
      <c r="PBW27" s="433"/>
      <c r="PBX27" s="433"/>
      <c r="PBY27" s="433"/>
      <c r="PBZ27" s="433"/>
      <c r="PCA27" s="433"/>
      <c r="PCB27" s="433"/>
      <c r="PCC27" s="433"/>
      <c r="PCD27" s="433"/>
      <c r="PCE27" s="433"/>
      <c r="PCF27" s="433"/>
      <c r="PCG27" s="433"/>
      <c r="PCH27" s="433"/>
      <c r="PCI27" s="433"/>
      <c r="PCJ27" s="433"/>
      <c r="PCK27" s="433"/>
      <c r="PCL27" s="433"/>
      <c r="PCM27" s="433"/>
      <c r="PCN27" s="433"/>
      <c r="PCO27" s="433"/>
      <c r="PCP27" s="433"/>
      <c r="PCQ27" s="433"/>
      <c r="PCR27" s="433"/>
      <c r="PCS27" s="433"/>
      <c r="PCT27" s="433"/>
      <c r="PCU27" s="433"/>
      <c r="PCV27" s="433"/>
      <c r="PCW27" s="433"/>
      <c r="PCX27" s="433"/>
      <c r="PCY27" s="433"/>
      <c r="PCZ27" s="433"/>
      <c r="PDA27" s="433"/>
      <c r="PDB27" s="433"/>
      <c r="PDC27" s="433"/>
      <c r="PDD27" s="433"/>
      <c r="PDE27" s="433"/>
      <c r="PDF27" s="433"/>
      <c r="PDG27" s="433"/>
      <c r="PDH27" s="433"/>
      <c r="PDI27" s="433"/>
      <c r="PDJ27" s="433"/>
      <c r="PDK27" s="433"/>
      <c r="PDL27" s="433"/>
      <c r="PDM27" s="433"/>
      <c r="PDN27" s="433"/>
      <c r="PDO27" s="433"/>
      <c r="PDP27" s="433"/>
      <c r="PDQ27" s="433"/>
      <c r="PDR27" s="433"/>
      <c r="PDS27" s="433"/>
      <c r="PDT27" s="433"/>
      <c r="PDU27" s="433"/>
      <c r="PDV27" s="433"/>
      <c r="PDW27" s="433"/>
      <c r="PDX27" s="433"/>
      <c r="PDY27" s="433"/>
      <c r="PDZ27" s="433"/>
      <c r="PEA27" s="433"/>
      <c r="PEB27" s="433"/>
      <c r="PEC27" s="433"/>
      <c r="PED27" s="433"/>
      <c r="PEE27" s="433"/>
      <c r="PEF27" s="433"/>
      <c r="PEG27" s="433"/>
      <c r="PEH27" s="433"/>
      <c r="PEI27" s="433"/>
      <c r="PEJ27" s="433"/>
      <c r="PEK27" s="433"/>
      <c r="PEL27" s="433"/>
      <c r="PEM27" s="433"/>
      <c r="PEN27" s="433"/>
      <c r="PEO27" s="433"/>
      <c r="PEP27" s="433"/>
      <c r="PEQ27" s="433"/>
      <c r="PER27" s="433"/>
      <c r="PES27" s="433"/>
      <c r="PET27" s="433"/>
      <c r="PEU27" s="433"/>
      <c r="PEV27" s="433"/>
      <c r="PEW27" s="433"/>
      <c r="PEX27" s="433"/>
      <c r="PEY27" s="433"/>
      <c r="PEZ27" s="433"/>
      <c r="PFA27" s="433"/>
      <c r="PFB27" s="433"/>
      <c r="PFC27" s="433"/>
      <c r="PFD27" s="433"/>
      <c r="PFE27" s="433"/>
      <c r="PFF27" s="433"/>
      <c r="PFG27" s="433"/>
      <c r="PFH27" s="433"/>
      <c r="PFI27" s="433"/>
      <c r="PFJ27" s="433"/>
      <c r="PFK27" s="433"/>
      <c r="PFL27" s="433"/>
      <c r="PFM27" s="433"/>
      <c r="PFN27" s="433"/>
      <c r="PFO27" s="433"/>
      <c r="PFP27" s="433"/>
      <c r="PFQ27" s="433"/>
      <c r="PFR27" s="433"/>
      <c r="PFS27" s="433"/>
      <c r="PFT27" s="433"/>
      <c r="PFU27" s="433"/>
      <c r="PFV27" s="433"/>
      <c r="PFW27" s="433"/>
      <c r="PFX27" s="433"/>
      <c r="PFY27" s="433"/>
      <c r="PFZ27" s="433"/>
      <c r="PGA27" s="433"/>
      <c r="PGB27" s="433"/>
      <c r="PGC27" s="433"/>
      <c r="PGD27" s="433"/>
      <c r="PGE27" s="433"/>
      <c r="PGF27" s="433"/>
      <c r="PGG27" s="433"/>
      <c r="PGH27" s="433"/>
      <c r="PGI27" s="433"/>
      <c r="PGJ27" s="433"/>
      <c r="PGK27" s="433"/>
      <c r="PGL27" s="433"/>
      <c r="PGM27" s="433"/>
      <c r="PGN27" s="433"/>
      <c r="PGO27" s="433"/>
      <c r="PGP27" s="433"/>
      <c r="PGQ27" s="433"/>
      <c r="PGR27" s="433"/>
      <c r="PGS27" s="433"/>
      <c r="PGT27" s="433"/>
      <c r="PGU27" s="433"/>
      <c r="PGV27" s="433"/>
      <c r="PGW27" s="433"/>
      <c r="PGX27" s="433"/>
      <c r="PGY27" s="433"/>
      <c r="PGZ27" s="433"/>
      <c r="PHA27" s="433"/>
      <c r="PHB27" s="433"/>
      <c r="PHC27" s="433"/>
      <c r="PHD27" s="433"/>
      <c r="PHE27" s="433"/>
      <c r="PHF27" s="433"/>
      <c r="PHG27" s="433"/>
      <c r="PHH27" s="433"/>
      <c r="PHI27" s="433"/>
      <c r="PHJ27" s="433"/>
      <c r="PHK27" s="433"/>
      <c r="PHL27" s="433"/>
      <c r="PHM27" s="433"/>
      <c r="PHN27" s="433"/>
      <c r="PHO27" s="433"/>
      <c r="PHP27" s="433"/>
      <c r="PHQ27" s="433"/>
      <c r="PHR27" s="433"/>
      <c r="PHS27" s="433"/>
      <c r="PHT27" s="433"/>
      <c r="PHU27" s="433"/>
      <c r="PHV27" s="433"/>
      <c r="PHW27" s="433"/>
      <c r="PHX27" s="433"/>
      <c r="PHY27" s="433"/>
      <c r="PHZ27" s="433"/>
      <c r="PIA27" s="433"/>
      <c r="PIB27" s="433"/>
      <c r="PIC27" s="433"/>
      <c r="PID27" s="433"/>
      <c r="PIE27" s="433"/>
      <c r="PIF27" s="433"/>
      <c r="PIG27" s="433"/>
      <c r="PIH27" s="433"/>
      <c r="PII27" s="433"/>
      <c r="PIJ27" s="433"/>
      <c r="PIK27" s="433"/>
      <c r="PIL27" s="433"/>
      <c r="PIM27" s="433"/>
      <c r="PIN27" s="433"/>
      <c r="PIO27" s="433"/>
      <c r="PIP27" s="433"/>
      <c r="PIQ27" s="433"/>
      <c r="PIR27" s="433"/>
      <c r="PIS27" s="433"/>
      <c r="PIT27" s="433"/>
      <c r="PIU27" s="433"/>
      <c r="PIV27" s="433"/>
      <c r="PIW27" s="433"/>
      <c r="PIX27" s="433"/>
      <c r="PIY27" s="433"/>
      <c r="PIZ27" s="433"/>
      <c r="PJA27" s="433"/>
      <c r="PJB27" s="433"/>
      <c r="PJC27" s="433"/>
      <c r="PJD27" s="433"/>
      <c r="PJE27" s="433"/>
      <c r="PJF27" s="433"/>
      <c r="PJG27" s="433"/>
      <c r="PJH27" s="433"/>
      <c r="PJI27" s="433"/>
      <c r="PJJ27" s="433"/>
      <c r="PJK27" s="433"/>
      <c r="PJL27" s="433"/>
      <c r="PJM27" s="433"/>
      <c r="PJN27" s="433"/>
      <c r="PJO27" s="433"/>
      <c r="PJP27" s="433"/>
      <c r="PJQ27" s="433"/>
      <c r="PJR27" s="433"/>
      <c r="PJS27" s="433"/>
      <c r="PJT27" s="433"/>
      <c r="PJU27" s="433"/>
      <c r="PJV27" s="433"/>
      <c r="PJW27" s="433"/>
      <c r="PJX27" s="433"/>
      <c r="PJY27" s="433"/>
      <c r="PJZ27" s="433"/>
      <c r="PKA27" s="433"/>
      <c r="PKB27" s="433"/>
      <c r="PKC27" s="433"/>
      <c r="PKD27" s="433"/>
      <c r="PKE27" s="433"/>
      <c r="PKF27" s="433"/>
      <c r="PKG27" s="433"/>
      <c r="PKH27" s="433"/>
      <c r="PKI27" s="433"/>
      <c r="PKJ27" s="433"/>
      <c r="PKK27" s="433"/>
      <c r="PKL27" s="433"/>
      <c r="PKM27" s="433"/>
      <c r="PKN27" s="433"/>
      <c r="PKO27" s="433"/>
      <c r="PKP27" s="433"/>
      <c r="PKQ27" s="433"/>
      <c r="PKR27" s="433"/>
      <c r="PKS27" s="433"/>
      <c r="PKT27" s="433"/>
      <c r="PKU27" s="433"/>
      <c r="PKV27" s="433"/>
      <c r="PKW27" s="433"/>
      <c r="PKX27" s="433"/>
      <c r="PKY27" s="433"/>
      <c r="PKZ27" s="433"/>
      <c r="PLA27" s="433"/>
      <c r="PLB27" s="433"/>
      <c r="PLC27" s="433"/>
      <c r="PLD27" s="433"/>
      <c r="PLE27" s="433"/>
      <c r="PLF27" s="433"/>
      <c r="PLG27" s="433"/>
      <c r="PLH27" s="433"/>
      <c r="PLI27" s="433"/>
      <c r="PLJ27" s="433"/>
      <c r="PLK27" s="433"/>
      <c r="PLL27" s="433"/>
      <c r="PLM27" s="433"/>
      <c r="PLN27" s="433"/>
      <c r="PLO27" s="433"/>
      <c r="PLP27" s="433"/>
      <c r="PLQ27" s="433"/>
      <c r="PLR27" s="433"/>
      <c r="PLS27" s="433"/>
      <c r="PLT27" s="433"/>
      <c r="PLU27" s="433"/>
      <c r="PLV27" s="433"/>
      <c r="PLW27" s="433"/>
      <c r="PLX27" s="433"/>
      <c r="PLY27" s="433"/>
      <c r="PLZ27" s="433"/>
      <c r="PMA27" s="433"/>
      <c r="PMB27" s="433"/>
      <c r="PMC27" s="433"/>
      <c r="PMD27" s="433"/>
      <c r="PME27" s="433"/>
      <c r="PMF27" s="433"/>
      <c r="PMG27" s="433"/>
      <c r="PMH27" s="433"/>
      <c r="PMI27" s="433"/>
      <c r="PMJ27" s="433"/>
      <c r="PMK27" s="433"/>
      <c r="PML27" s="433"/>
      <c r="PMM27" s="433"/>
      <c r="PMN27" s="433"/>
      <c r="PMO27" s="433"/>
      <c r="PMP27" s="433"/>
      <c r="PMQ27" s="433"/>
      <c r="PMR27" s="433"/>
      <c r="PMS27" s="433"/>
      <c r="PMT27" s="433"/>
      <c r="PMU27" s="433"/>
      <c r="PMV27" s="433"/>
      <c r="PMW27" s="433"/>
      <c r="PMX27" s="433"/>
      <c r="PMY27" s="433"/>
      <c r="PMZ27" s="433"/>
      <c r="PNA27" s="433"/>
      <c r="PNB27" s="433"/>
      <c r="PNC27" s="433"/>
      <c r="PND27" s="433"/>
      <c r="PNE27" s="433"/>
      <c r="PNF27" s="433"/>
      <c r="PNG27" s="433"/>
      <c r="PNH27" s="433"/>
      <c r="PNI27" s="433"/>
      <c r="PNJ27" s="433"/>
      <c r="PNK27" s="433"/>
      <c r="PNL27" s="433"/>
      <c r="PNM27" s="433"/>
      <c r="PNN27" s="433"/>
      <c r="PNO27" s="433"/>
      <c r="PNP27" s="433"/>
      <c r="PNQ27" s="433"/>
      <c r="PNR27" s="433"/>
      <c r="PNS27" s="433"/>
      <c r="PNT27" s="433"/>
      <c r="PNU27" s="433"/>
      <c r="PNV27" s="433"/>
      <c r="PNW27" s="433"/>
      <c r="PNX27" s="433"/>
      <c r="PNY27" s="433"/>
      <c r="PNZ27" s="433"/>
      <c r="POA27" s="433"/>
      <c r="POB27" s="433"/>
      <c r="POC27" s="433"/>
      <c r="POD27" s="433"/>
      <c r="POE27" s="433"/>
      <c r="POF27" s="433"/>
      <c r="POG27" s="433"/>
      <c r="POH27" s="433"/>
      <c r="POI27" s="433"/>
      <c r="POJ27" s="433"/>
      <c r="POK27" s="433"/>
      <c r="POL27" s="433"/>
      <c r="POM27" s="433"/>
      <c r="PON27" s="433"/>
      <c r="POO27" s="433"/>
      <c r="POP27" s="433"/>
      <c r="POQ27" s="433"/>
      <c r="POR27" s="433"/>
      <c r="POS27" s="433"/>
      <c r="POT27" s="433"/>
      <c r="POU27" s="433"/>
      <c r="POV27" s="433"/>
      <c r="POW27" s="433"/>
      <c r="POX27" s="433"/>
      <c r="POY27" s="433"/>
      <c r="POZ27" s="433"/>
      <c r="PPA27" s="433"/>
      <c r="PPB27" s="433"/>
      <c r="PPC27" s="433"/>
      <c r="PPD27" s="433"/>
      <c r="PPE27" s="433"/>
      <c r="PPF27" s="433"/>
      <c r="PPG27" s="433"/>
      <c r="PPH27" s="433"/>
      <c r="PPI27" s="433"/>
      <c r="PPJ27" s="433"/>
      <c r="PPK27" s="433"/>
      <c r="PPL27" s="433"/>
      <c r="PPM27" s="433"/>
      <c r="PPN27" s="433"/>
      <c r="PPO27" s="433"/>
      <c r="PPP27" s="433"/>
      <c r="PPQ27" s="433"/>
      <c r="PPR27" s="433"/>
      <c r="PPS27" s="433"/>
      <c r="PPT27" s="433"/>
      <c r="PPU27" s="433"/>
      <c r="PPV27" s="433"/>
      <c r="PPW27" s="433"/>
      <c r="PPX27" s="433"/>
      <c r="PPY27" s="433"/>
      <c r="PPZ27" s="433"/>
      <c r="PQA27" s="433"/>
      <c r="PQB27" s="433"/>
      <c r="PQC27" s="433"/>
      <c r="PQD27" s="433"/>
      <c r="PQE27" s="433"/>
      <c r="PQF27" s="433"/>
      <c r="PQG27" s="433"/>
      <c r="PQH27" s="433"/>
      <c r="PQI27" s="433"/>
      <c r="PQJ27" s="433"/>
      <c r="PQK27" s="433"/>
      <c r="PQL27" s="433"/>
      <c r="PQM27" s="433"/>
      <c r="PQN27" s="433"/>
      <c r="PQO27" s="433"/>
      <c r="PQP27" s="433"/>
      <c r="PQQ27" s="433"/>
      <c r="PQR27" s="433"/>
      <c r="PQS27" s="433"/>
      <c r="PQT27" s="433"/>
      <c r="PQU27" s="433"/>
      <c r="PQV27" s="433"/>
      <c r="PQW27" s="433"/>
      <c r="PQX27" s="433"/>
      <c r="PQY27" s="433"/>
      <c r="PQZ27" s="433"/>
      <c r="PRA27" s="433"/>
      <c r="PRB27" s="433"/>
      <c r="PRC27" s="433"/>
      <c r="PRD27" s="433"/>
      <c r="PRE27" s="433"/>
      <c r="PRF27" s="433"/>
      <c r="PRG27" s="433"/>
      <c r="PRH27" s="433"/>
      <c r="PRI27" s="433"/>
      <c r="PRJ27" s="433"/>
      <c r="PRK27" s="433"/>
      <c r="PRL27" s="433"/>
      <c r="PRM27" s="433"/>
      <c r="PRN27" s="433"/>
      <c r="PRO27" s="433"/>
      <c r="PRP27" s="433"/>
      <c r="PRQ27" s="433"/>
      <c r="PRR27" s="433"/>
      <c r="PRS27" s="433"/>
      <c r="PRT27" s="433"/>
      <c r="PRU27" s="433"/>
      <c r="PRV27" s="433"/>
      <c r="PRW27" s="433"/>
      <c r="PRX27" s="433"/>
      <c r="PRY27" s="433"/>
      <c r="PRZ27" s="433"/>
      <c r="PSA27" s="433"/>
      <c r="PSB27" s="433"/>
      <c r="PSC27" s="433"/>
      <c r="PSD27" s="433"/>
      <c r="PSE27" s="433"/>
      <c r="PSF27" s="433"/>
      <c r="PSG27" s="433"/>
      <c r="PSH27" s="433"/>
      <c r="PSI27" s="433"/>
      <c r="PSJ27" s="433"/>
      <c r="PSK27" s="433"/>
      <c r="PSL27" s="433"/>
      <c r="PSM27" s="433"/>
      <c r="PSN27" s="433"/>
      <c r="PSO27" s="433"/>
      <c r="PSP27" s="433"/>
      <c r="PSQ27" s="433"/>
      <c r="PSR27" s="433"/>
      <c r="PSS27" s="433"/>
      <c r="PST27" s="433"/>
      <c r="PSU27" s="433"/>
      <c r="PSV27" s="433"/>
      <c r="PSW27" s="433"/>
      <c r="PSX27" s="433"/>
      <c r="PSY27" s="433"/>
      <c r="PSZ27" s="433"/>
      <c r="PTA27" s="433"/>
      <c r="PTB27" s="433"/>
      <c r="PTC27" s="433"/>
      <c r="PTD27" s="433"/>
      <c r="PTE27" s="433"/>
      <c r="PTF27" s="433"/>
      <c r="PTG27" s="433"/>
      <c r="PTH27" s="433"/>
      <c r="PTI27" s="433"/>
      <c r="PTJ27" s="433"/>
      <c r="PTK27" s="433"/>
      <c r="PTL27" s="433"/>
      <c r="PTM27" s="433"/>
      <c r="PTN27" s="433"/>
      <c r="PTO27" s="433"/>
      <c r="PTP27" s="433"/>
      <c r="PTQ27" s="433"/>
      <c r="PTR27" s="433"/>
      <c r="PTS27" s="433"/>
      <c r="PTT27" s="433"/>
      <c r="PTU27" s="433"/>
      <c r="PTV27" s="433"/>
      <c r="PTW27" s="433"/>
      <c r="PTX27" s="433"/>
      <c r="PTY27" s="433"/>
      <c r="PTZ27" s="433"/>
      <c r="PUA27" s="433"/>
      <c r="PUB27" s="433"/>
      <c r="PUC27" s="433"/>
      <c r="PUD27" s="433"/>
      <c r="PUE27" s="433"/>
      <c r="PUF27" s="433"/>
      <c r="PUG27" s="433"/>
      <c r="PUH27" s="433"/>
      <c r="PUI27" s="433"/>
      <c r="PUJ27" s="433"/>
      <c r="PUK27" s="433"/>
      <c r="PUL27" s="433"/>
      <c r="PUM27" s="433"/>
      <c r="PUN27" s="433"/>
      <c r="PUO27" s="433"/>
      <c r="PUP27" s="433"/>
      <c r="PUQ27" s="433"/>
      <c r="PUR27" s="433"/>
      <c r="PUS27" s="433"/>
      <c r="PUT27" s="433"/>
      <c r="PUU27" s="433"/>
      <c r="PUV27" s="433"/>
      <c r="PUW27" s="433"/>
      <c r="PUX27" s="433"/>
      <c r="PUY27" s="433"/>
      <c r="PUZ27" s="433"/>
      <c r="PVA27" s="433"/>
      <c r="PVB27" s="433"/>
      <c r="PVC27" s="433"/>
      <c r="PVD27" s="433"/>
      <c r="PVE27" s="433"/>
      <c r="PVF27" s="433"/>
      <c r="PVG27" s="433"/>
      <c r="PVH27" s="433"/>
      <c r="PVI27" s="433"/>
      <c r="PVJ27" s="433"/>
      <c r="PVK27" s="433"/>
      <c r="PVL27" s="433"/>
      <c r="PVM27" s="433"/>
      <c r="PVN27" s="433"/>
      <c r="PVO27" s="433"/>
      <c r="PVP27" s="433"/>
      <c r="PVQ27" s="433"/>
      <c r="PVR27" s="433"/>
      <c r="PVS27" s="433"/>
      <c r="PVT27" s="433"/>
      <c r="PVU27" s="433"/>
      <c r="PVV27" s="433"/>
      <c r="PVW27" s="433"/>
      <c r="PVX27" s="433"/>
      <c r="PVY27" s="433"/>
      <c r="PVZ27" s="433"/>
      <c r="PWA27" s="433"/>
      <c r="PWB27" s="433"/>
      <c r="PWC27" s="433"/>
      <c r="PWD27" s="433"/>
      <c r="PWE27" s="433"/>
      <c r="PWF27" s="433"/>
      <c r="PWG27" s="433"/>
      <c r="PWH27" s="433"/>
      <c r="PWI27" s="433"/>
      <c r="PWJ27" s="433"/>
      <c r="PWK27" s="433"/>
      <c r="PWL27" s="433"/>
      <c r="PWM27" s="433"/>
      <c r="PWN27" s="433"/>
      <c r="PWO27" s="433"/>
      <c r="PWP27" s="433"/>
      <c r="PWQ27" s="433"/>
      <c r="PWR27" s="433"/>
      <c r="PWS27" s="433"/>
      <c r="PWT27" s="433"/>
      <c r="PWU27" s="433"/>
      <c r="PWV27" s="433"/>
      <c r="PWW27" s="433"/>
      <c r="PWX27" s="433"/>
      <c r="PWY27" s="433"/>
      <c r="PWZ27" s="433"/>
      <c r="PXA27" s="433"/>
      <c r="PXB27" s="433"/>
      <c r="PXC27" s="433"/>
      <c r="PXD27" s="433"/>
      <c r="PXE27" s="433"/>
      <c r="PXF27" s="433"/>
      <c r="PXG27" s="433"/>
      <c r="PXH27" s="433"/>
      <c r="PXI27" s="433"/>
      <c r="PXJ27" s="433"/>
      <c r="PXK27" s="433"/>
      <c r="PXL27" s="433"/>
      <c r="PXM27" s="433"/>
      <c r="PXN27" s="433"/>
      <c r="PXO27" s="433"/>
      <c r="PXP27" s="433"/>
      <c r="PXQ27" s="433"/>
      <c r="PXR27" s="433"/>
      <c r="PXS27" s="433"/>
      <c r="PXT27" s="433"/>
      <c r="PXU27" s="433"/>
      <c r="PXV27" s="433"/>
      <c r="PXW27" s="433"/>
      <c r="PXX27" s="433"/>
      <c r="PXY27" s="433"/>
      <c r="PXZ27" s="433"/>
      <c r="PYA27" s="433"/>
      <c r="PYB27" s="433"/>
      <c r="PYC27" s="433"/>
      <c r="PYD27" s="433"/>
      <c r="PYE27" s="433"/>
      <c r="PYF27" s="433"/>
      <c r="PYG27" s="433"/>
      <c r="PYH27" s="433"/>
      <c r="PYI27" s="433"/>
      <c r="PYJ27" s="433"/>
      <c r="PYK27" s="433"/>
      <c r="PYL27" s="433"/>
      <c r="PYM27" s="433"/>
      <c r="PYN27" s="433"/>
      <c r="PYO27" s="433"/>
      <c r="PYP27" s="433"/>
      <c r="PYQ27" s="433"/>
      <c r="PYR27" s="433"/>
      <c r="PYS27" s="433"/>
      <c r="PYT27" s="433"/>
      <c r="PYU27" s="433"/>
      <c r="PYV27" s="433"/>
      <c r="PYW27" s="433"/>
      <c r="PYX27" s="433"/>
      <c r="PYY27" s="433"/>
      <c r="PYZ27" s="433"/>
      <c r="PZA27" s="433"/>
      <c r="PZB27" s="433"/>
      <c r="PZC27" s="433"/>
      <c r="PZD27" s="433"/>
      <c r="PZE27" s="433"/>
      <c r="PZF27" s="433"/>
      <c r="PZG27" s="433"/>
      <c r="PZH27" s="433"/>
      <c r="PZI27" s="433"/>
      <c r="PZJ27" s="433"/>
      <c r="PZK27" s="433"/>
      <c r="PZL27" s="433"/>
      <c r="PZM27" s="433"/>
      <c r="PZN27" s="433"/>
      <c r="PZO27" s="433"/>
      <c r="PZP27" s="433"/>
      <c r="PZQ27" s="433"/>
      <c r="PZR27" s="433"/>
      <c r="PZS27" s="433"/>
      <c r="PZT27" s="433"/>
      <c r="PZU27" s="433"/>
      <c r="PZV27" s="433"/>
      <c r="PZW27" s="433"/>
      <c r="PZX27" s="433"/>
      <c r="PZY27" s="433"/>
      <c r="PZZ27" s="433"/>
      <c r="QAA27" s="433"/>
      <c r="QAB27" s="433"/>
      <c r="QAC27" s="433"/>
      <c r="QAD27" s="433"/>
      <c r="QAE27" s="433"/>
      <c r="QAF27" s="433"/>
      <c r="QAG27" s="433"/>
      <c r="QAH27" s="433"/>
      <c r="QAI27" s="433"/>
      <c r="QAJ27" s="433"/>
      <c r="QAK27" s="433"/>
      <c r="QAL27" s="433"/>
      <c r="QAM27" s="433"/>
      <c r="QAN27" s="433"/>
      <c r="QAO27" s="433"/>
      <c r="QAP27" s="433"/>
      <c r="QAQ27" s="433"/>
      <c r="QAR27" s="433"/>
      <c r="QAS27" s="433"/>
      <c r="QAT27" s="433"/>
      <c r="QAU27" s="433"/>
      <c r="QAV27" s="433"/>
      <c r="QAW27" s="433"/>
      <c r="QAX27" s="433"/>
      <c r="QAY27" s="433"/>
      <c r="QAZ27" s="433"/>
      <c r="QBA27" s="433"/>
      <c r="QBB27" s="433"/>
      <c r="QBC27" s="433"/>
      <c r="QBD27" s="433"/>
      <c r="QBE27" s="433"/>
      <c r="QBF27" s="433"/>
      <c r="QBG27" s="433"/>
      <c r="QBH27" s="433"/>
      <c r="QBI27" s="433"/>
      <c r="QBJ27" s="433"/>
      <c r="QBK27" s="433"/>
      <c r="QBL27" s="433"/>
      <c r="QBM27" s="433"/>
      <c r="QBN27" s="433"/>
      <c r="QBO27" s="433"/>
      <c r="QBP27" s="433"/>
      <c r="QBQ27" s="433"/>
      <c r="QBR27" s="433"/>
      <c r="QBS27" s="433"/>
      <c r="QBT27" s="433"/>
      <c r="QBU27" s="433"/>
      <c r="QBV27" s="433"/>
      <c r="QBW27" s="433"/>
      <c r="QBX27" s="433"/>
      <c r="QBY27" s="433"/>
      <c r="QBZ27" s="433"/>
      <c r="QCA27" s="433"/>
      <c r="QCB27" s="433"/>
      <c r="QCC27" s="433"/>
      <c r="QCD27" s="433"/>
      <c r="QCE27" s="433"/>
      <c r="QCF27" s="433"/>
      <c r="QCG27" s="433"/>
      <c r="QCH27" s="433"/>
      <c r="QCI27" s="433"/>
      <c r="QCJ27" s="433"/>
      <c r="QCK27" s="433"/>
      <c r="QCL27" s="433"/>
      <c r="QCM27" s="433"/>
      <c r="QCN27" s="433"/>
      <c r="QCO27" s="433"/>
      <c r="QCP27" s="433"/>
      <c r="QCQ27" s="433"/>
      <c r="QCR27" s="433"/>
      <c r="QCS27" s="433"/>
      <c r="QCT27" s="433"/>
      <c r="QCU27" s="433"/>
      <c r="QCV27" s="433"/>
      <c r="QCW27" s="433"/>
      <c r="QCX27" s="433"/>
      <c r="QCY27" s="433"/>
      <c r="QCZ27" s="433"/>
      <c r="QDA27" s="433"/>
      <c r="QDB27" s="433"/>
      <c r="QDC27" s="433"/>
      <c r="QDD27" s="433"/>
      <c r="QDE27" s="433"/>
      <c r="QDF27" s="433"/>
      <c r="QDG27" s="433"/>
      <c r="QDH27" s="433"/>
      <c r="QDI27" s="433"/>
      <c r="QDJ27" s="433"/>
      <c r="QDK27" s="433"/>
      <c r="QDL27" s="433"/>
      <c r="QDM27" s="433"/>
      <c r="QDN27" s="433"/>
      <c r="QDO27" s="433"/>
      <c r="QDP27" s="433"/>
      <c r="QDQ27" s="433"/>
      <c r="QDR27" s="433"/>
      <c r="QDS27" s="433"/>
      <c r="QDT27" s="433"/>
      <c r="QDU27" s="433"/>
      <c r="QDV27" s="433"/>
      <c r="QDW27" s="433"/>
      <c r="QDX27" s="433"/>
      <c r="QDY27" s="433"/>
      <c r="QDZ27" s="433"/>
      <c r="QEA27" s="433"/>
      <c r="QEB27" s="433"/>
      <c r="QEC27" s="433"/>
      <c r="QED27" s="433"/>
      <c r="QEE27" s="433"/>
      <c r="QEF27" s="433"/>
      <c r="QEG27" s="433"/>
      <c r="QEH27" s="433"/>
      <c r="QEI27" s="433"/>
      <c r="QEJ27" s="433"/>
      <c r="QEK27" s="433"/>
      <c r="QEL27" s="433"/>
      <c r="QEM27" s="433"/>
      <c r="QEN27" s="433"/>
      <c r="QEO27" s="433"/>
      <c r="QEP27" s="433"/>
      <c r="QEQ27" s="433"/>
      <c r="QER27" s="433"/>
      <c r="QES27" s="433"/>
      <c r="QET27" s="433"/>
      <c r="QEU27" s="433"/>
      <c r="QEV27" s="433"/>
      <c r="QEW27" s="433"/>
      <c r="QEX27" s="433"/>
      <c r="QEY27" s="433"/>
      <c r="QEZ27" s="433"/>
      <c r="QFA27" s="433"/>
      <c r="QFB27" s="433"/>
      <c r="QFC27" s="433"/>
      <c r="QFD27" s="433"/>
      <c r="QFE27" s="433"/>
      <c r="QFF27" s="433"/>
      <c r="QFG27" s="433"/>
      <c r="QFH27" s="433"/>
      <c r="QFI27" s="433"/>
      <c r="QFJ27" s="433"/>
      <c r="QFK27" s="433"/>
      <c r="QFL27" s="433"/>
      <c r="QFM27" s="433"/>
      <c r="QFN27" s="433"/>
      <c r="QFO27" s="433"/>
      <c r="QFP27" s="433"/>
      <c r="QFQ27" s="433"/>
      <c r="QFR27" s="433"/>
      <c r="QFS27" s="433"/>
      <c r="QFT27" s="433"/>
      <c r="QFU27" s="433"/>
      <c r="QFV27" s="433"/>
      <c r="QFW27" s="433"/>
      <c r="QFX27" s="433"/>
      <c r="QFY27" s="433"/>
      <c r="QFZ27" s="433"/>
      <c r="QGA27" s="433"/>
      <c r="QGB27" s="433"/>
      <c r="QGC27" s="433"/>
      <c r="QGD27" s="433"/>
      <c r="QGE27" s="433"/>
      <c r="QGF27" s="433"/>
      <c r="QGG27" s="433"/>
      <c r="QGH27" s="433"/>
      <c r="QGI27" s="433"/>
      <c r="QGJ27" s="433"/>
      <c r="QGK27" s="433"/>
      <c r="QGL27" s="433"/>
      <c r="QGM27" s="433"/>
      <c r="QGN27" s="433"/>
      <c r="QGO27" s="433"/>
      <c r="QGP27" s="433"/>
      <c r="QGQ27" s="433"/>
      <c r="QGR27" s="433"/>
      <c r="QGS27" s="433"/>
      <c r="QGT27" s="433"/>
      <c r="QGU27" s="433"/>
      <c r="QGV27" s="433"/>
      <c r="QGW27" s="433"/>
      <c r="QGX27" s="433"/>
      <c r="QGY27" s="433"/>
      <c r="QGZ27" s="433"/>
      <c r="QHA27" s="433"/>
      <c r="QHB27" s="433"/>
      <c r="QHC27" s="433"/>
      <c r="QHD27" s="433"/>
      <c r="QHE27" s="433"/>
      <c r="QHF27" s="433"/>
      <c r="QHG27" s="433"/>
      <c r="QHH27" s="433"/>
      <c r="QHI27" s="433"/>
      <c r="QHJ27" s="433"/>
      <c r="QHK27" s="433"/>
      <c r="QHL27" s="433"/>
      <c r="QHM27" s="433"/>
      <c r="QHN27" s="433"/>
      <c r="QHO27" s="433"/>
      <c r="QHP27" s="433"/>
      <c r="QHQ27" s="433"/>
      <c r="QHR27" s="433"/>
      <c r="QHS27" s="433"/>
      <c r="QHT27" s="433"/>
      <c r="QHU27" s="433"/>
      <c r="QHV27" s="433"/>
      <c r="QHW27" s="433"/>
      <c r="QHX27" s="433"/>
      <c r="QHY27" s="433"/>
      <c r="QHZ27" s="433"/>
      <c r="QIA27" s="433"/>
      <c r="QIB27" s="433"/>
      <c r="QIC27" s="433"/>
      <c r="QID27" s="433"/>
      <c r="QIE27" s="433"/>
      <c r="QIF27" s="433"/>
      <c r="QIG27" s="433"/>
      <c r="QIH27" s="433"/>
      <c r="QII27" s="433"/>
      <c r="QIJ27" s="433"/>
      <c r="QIK27" s="433"/>
      <c r="QIL27" s="433"/>
      <c r="QIM27" s="433"/>
      <c r="QIN27" s="433"/>
      <c r="QIO27" s="433"/>
      <c r="QIP27" s="433"/>
      <c r="QIQ27" s="433"/>
      <c r="QIR27" s="433"/>
      <c r="QIS27" s="433"/>
      <c r="QIT27" s="433"/>
      <c r="QIU27" s="433"/>
      <c r="QIV27" s="433"/>
      <c r="QIW27" s="433"/>
      <c r="QIX27" s="433"/>
      <c r="QIY27" s="433"/>
      <c r="QIZ27" s="433"/>
      <c r="QJA27" s="433"/>
      <c r="QJB27" s="433"/>
      <c r="QJC27" s="433"/>
      <c r="QJD27" s="433"/>
      <c r="QJE27" s="433"/>
      <c r="QJF27" s="433"/>
      <c r="QJG27" s="433"/>
      <c r="QJH27" s="433"/>
      <c r="QJI27" s="433"/>
      <c r="QJJ27" s="433"/>
      <c r="QJK27" s="433"/>
      <c r="QJL27" s="433"/>
      <c r="QJM27" s="433"/>
      <c r="QJN27" s="433"/>
      <c r="QJO27" s="433"/>
      <c r="QJP27" s="433"/>
      <c r="QJQ27" s="433"/>
      <c r="QJR27" s="433"/>
      <c r="QJS27" s="433"/>
      <c r="QJT27" s="433"/>
      <c r="QJU27" s="433"/>
      <c r="QJV27" s="433"/>
      <c r="QJW27" s="433"/>
      <c r="QJX27" s="433"/>
      <c r="QJY27" s="433"/>
      <c r="QJZ27" s="433"/>
      <c r="QKA27" s="433"/>
      <c r="QKB27" s="433"/>
      <c r="QKC27" s="433"/>
      <c r="QKD27" s="433"/>
      <c r="QKE27" s="433"/>
      <c r="QKF27" s="433"/>
      <c r="QKG27" s="433"/>
      <c r="QKH27" s="433"/>
      <c r="QKI27" s="433"/>
      <c r="QKJ27" s="433"/>
      <c r="QKK27" s="433"/>
      <c r="QKL27" s="433"/>
      <c r="QKM27" s="433"/>
      <c r="QKN27" s="433"/>
      <c r="QKO27" s="433"/>
      <c r="QKP27" s="433"/>
      <c r="QKQ27" s="433"/>
      <c r="QKR27" s="433"/>
      <c r="QKS27" s="433"/>
      <c r="QKT27" s="433"/>
      <c r="QKU27" s="433"/>
      <c r="QKV27" s="433"/>
      <c r="QKW27" s="433"/>
      <c r="QKX27" s="433"/>
      <c r="QKY27" s="433"/>
      <c r="QKZ27" s="433"/>
      <c r="QLA27" s="433"/>
      <c r="QLB27" s="433"/>
      <c r="QLC27" s="433"/>
      <c r="QLD27" s="433"/>
      <c r="QLE27" s="433"/>
      <c r="QLF27" s="433"/>
      <c r="QLG27" s="433"/>
      <c r="QLH27" s="433"/>
      <c r="QLI27" s="433"/>
      <c r="QLJ27" s="433"/>
      <c r="QLK27" s="433"/>
      <c r="QLL27" s="433"/>
      <c r="QLM27" s="433"/>
      <c r="QLN27" s="433"/>
      <c r="QLO27" s="433"/>
      <c r="QLP27" s="433"/>
      <c r="QLQ27" s="433"/>
      <c r="QLR27" s="433"/>
      <c r="QLS27" s="433"/>
      <c r="QLT27" s="433"/>
      <c r="QLU27" s="433"/>
      <c r="QLV27" s="433"/>
      <c r="QLW27" s="433"/>
      <c r="QLX27" s="433"/>
      <c r="QLY27" s="433"/>
      <c r="QLZ27" s="433"/>
      <c r="QMA27" s="433"/>
      <c r="QMB27" s="433"/>
      <c r="QMC27" s="433"/>
      <c r="QMD27" s="433"/>
      <c r="QME27" s="433"/>
      <c r="QMF27" s="433"/>
      <c r="QMG27" s="433"/>
      <c r="QMH27" s="433"/>
      <c r="QMI27" s="433"/>
      <c r="QMJ27" s="433"/>
      <c r="QMK27" s="433"/>
      <c r="QML27" s="433"/>
      <c r="QMM27" s="433"/>
      <c r="QMN27" s="433"/>
      <c r="QMO27" s="433"/>
      <c r="QMP27" s="433"/>
      <c r="QMQ27" s="433"/>
      <c r="QMR27" s="433"/>
      <c r="QMS27" s="433"/>
      <c r="QMT27" s="433"/>
      <c r="QMU27" s="433"/>
      <c r="QMV27" s="433"/>
      <c r="QMW27" s="433"/>
      <c r="QMX27" s="433"/>
      <c r="QMY27" s="433"/>
      <c r="QMZ27" s="433"/>
      <c r="QNA27" s="433"/>
      <c r="QNB27" s="433"/>
      <c r="QNC27" s="433"/>
      <c r="QND27" s="433"/>
      <c r="QNE27" s="433"/>
      <c r="QNF27" s="433"/>
      <c r="QNG27" s="433"/>
      <c r="QNH27" s="433"/>
      <c r="QNI27" s="433"/>
      <c r="QNJ27" s="433"/>
      <c r="QNK27" s="433"/>
      <c r="QNL27" s="433"/>
      <c r="QNM27" s="433"/>
      <c r="QNN27" s="433"/>
      <c r="QNO27" s="433"/>
      <c r="QNP27" s="433"/>
      <c r="QNQ27" s="433"/>
      <c r="QNR27" s="433"/>
      <c r="QNS27" s="433"/>
      <c r="QNT27" s="433"/>
      <c r="QNU27" s="433"/>
      <c r="QNV27" s="433"/>
      <c r="QNW27" s="433"/>
      <c r="QNX27" s="433"/>
      <c r="QNY27" s="433"/>
      <c r="QNZ27" s="433"/>
      <c r="QOA27" s="433"/>
      <c r="QOB27" s="433"/>
      <c r="QOC27" s="433"/>
      <c r="QOD27" s="433"/>
      <c r="QOE27" s="433"/>
      <c r="QOF27" s="433"/>
      <c r="QOG27" s="433"/>
      <c r="QOH27" s="433"/>
      <c r="QOI27" s="433"/>
      <c r="QOJ27" s="433"/>
      <c r="QOK27" s="433"/>
      <c r="QOL27" s="433"/>
      <c r="QOM27" s="433"/>
      <c r="QON27" s="433"/>
      <c r="QOO27" s="433"/>
      <c r="QOP27" s="433"/>
      <c r="QOQ27" s="433"/>
      <c r="QOR27" s="433"/>
      <c r="QOS27" s="433"/>
      <c r="QOT27" s="433"/>
      <c r="QOU27" s="433"/>
      <c r="QOV27" s="433"/>
      <c r="QOW27" s="433"/>
      <c r="QOX27" s="433"/>
      <c r="QOY27" s="433"/>
      <c r="QOZ27" s="433"/>
      <c r="QPA27" s="433"/>
      <c r="QPB27" s="433"/>
      <c r="QPC27" s="433"/>
      <c r="QPD27" s="433"/>
      <c r="QPE27" s="433"/>
      <c r="QPF27" s="433"/>
      <c r="QPG27" s="433"/>
      <c r="QPH27" s="433"/>
      <c r="QPI27" s="433"/>
      <c r="QPJ27" s="433"/>
      <c r="QPK27" s="433"/>
      <c r="QPL27" s="433"/>
      <c r="QPM27" s="433"/>
      <c r="QPN27" s="433"/>
      <c r="QPO27" s="433"/>
      <c r="QPP27" s="433"/>
      <c r="QPQ27" s="433"/>
      <c r="QPR27" s="433"/>
      <c r="QPS27" s="433"/>
      <c r="QPT27" s="433"/>
      <c r="QPU27" s="433"/>
      <c r="QPV27" s="433"/>
      <c r="QPW27" s="433"/>
      <c r="QPX27" s="433"/>
      <c r="QPY27" s="433"/>
      <c r="QPZ27" s="433"/>
      <c r="QQA27" s="433"/>
      <c r="QQB27" s="433"/>
      <c r="QQC27" s="433"/>
      <c r="QQD27" s="433"/>
      <c r="QQE27" s="433"/>
      <c r="QQF27" s="433"/>
      <c r="QQG27" s="433"/>
      <c r="QQH27" s="433"/>
      <c r="QQI27" s="433"/>
      <c r="QQJ27" s="433"/>
      <c r="QQK27" s="433"/>
      <c r="QQL27" s="433"/>
      <c r="QQM27" s="433"/>
      <c r="QQN27" s="433"/>
      <c r="QQO27" s="433"/>
      <c r="QQP27" s="433"/>
      <c r="QQQ27" s="433"/>
      <c r="QQR27" s="433"/>
      <c r="QQS27" s="433"/>
      <c r="QQT27" s="433"/>
      <c r="QQU27" s="433"/>
      <c r="QQV27" s="433"/>
      <c r="QQW27" s="433"/>
      <c r="QQX27" s="433"/>
      <c r="QQY27" s="433"/>
      <c r="QQZ27" s="433"/>
      <c r="QRA27" s="433"/>
      <c r="QRB27" s="433"/>
      <c r="QRC27" s="433"/>
      <c r="QRD27" s="433"/>
      <c r="QRE27" s="433"/>
      <c r="QRF27" s="433"/>
      <c r="QRG27" s="433"/>
      <c r="QRH27" s="433"/>
      <c r="QRI27" s="433"/>
      <c r="QRJ27" s="433"/>
      <c r="QRK27" s="433"/>
      <c r="QRL27" s="433"/>
      <c r="QRM27" s="433"/>
      <c r="QRN27" s="433"/>
      <c r="QRO27" s="433"/>
      <c r="QRP27" s="433"/>
      <c r="QRQ27" s="433"/>
      <c r="QRR27" s="433"/>
      <c r="QRS27" s="433"/>
      <c r="QRT27" s="433"/>
      <c r="QRU27" s="433"/>
      <c r="QRV27" s="433"/>
      <c r="QRW27" s="433"/>
      <c r="QRX27" s="433"/>
      <c r="QRY27" s="433"/>
      <c r="QRZ27" s="433"/>
      <c r="QSA27" s="433"/>
      <c r="QSB27" s="433"/>
      <c r="QSC27" s="433"/>
      <c r="QSD27" s="433"/>
      <c r="QSE27" s="433"/>
      <c r="QSF27" s="433"/>
      <c r="QSG27" s="433"/>
      <c r="QSH27" s="433"/>
      <c r="QSI27" s="433"/>
      <c r="QSJ27" s="433"/>
      <c r="QSK27" s="433"/>
      <c r="QSL27" s="433"/>
      <c r="QSM27" s="433"/>
      <c r="QSN27" s="433"/>
      <c r="QSO27" s="433"/>
      <c r="QSP27" s="433"/>
      <c r="QSQ27" s="433"/>
      <c r="QSR27" s="433"/>
      <c r="QSS27" s="433"/>
      <c r="QST27" s="433"/>
      <c r="QSU27" s="433"/>
      <c r="QSV27" s="433"/>
      <c r="QSW27" s="433"/>
      <c r="QSX27" s="433"/>
      <c r="QSY27" s="433"/>
      <c r="QSZ27" s="433"/>
      <c r="QTA27" s="433"/>
      <c r="QTB27" s="433"/>
      <c r="QTC27" s="433"/>
      <c r="QTD27" s="433"/>
      <c r="QTE27" s="433"/>
      <c r="QTF27" s="433"/>
      <c r="QTG27" s="433"/>
      <c r="QTH27" s="433"/>
      <c r="QTI27" s="433"/>
      <c r="QTJ27" s="433"/>
      <c r="QTK27" s="433"/>
      <c r="QTL27" s="433"/>
      <c r="QTM27" s="433"/>
      <c r="QTN27" s="433"/>
      <c r="QTO27" s="433"/>
      <c r="QTP27" s="433"/>
      <c r="QTQ27" s="433"/>
      <c r="QTR27" s="433"/>
      <c r="QTS27" s="433"/>
      <c r="QTT27" s="433"/>
      <c r="QTU27" s="433"/>
      <c r="QTV27" s="433"/>
      <c r="QTW27" s="433"/>
      <c r="QTX27" s="433"/>
      <c r="QTY27" s="433"/>
      <c r="QTZ27" s="433"/>
      <c r="QUA27" s="433"/>
      <c r="QUB27" s="433"/>
      <c r="QUC27" s="433"/>
      <c r="QUD27" s="433"/>
      <c r="QUE27" s="433"/>
      <c r="QUF27" s="433"/>
      <c r="QUG27" s="433"/>
      <c r="QUH27" s="433"/>
      <c r="QUI27" s="433"/>
      <c r="QUJ27" s="433"/>
      <c r="QUK27" s="433"/>
      <c r="QUL27" s="433"/>
      <c r="QUM27" s="433"/>
      <c r="QUN27" s="433"/>
      <c r="QUO27" s="433"/>
      <c r="QUP27" s="433"/>
      <c r="QUQ27" s="433"/>
      <c r="QUR27" s="433"/>
      <c r="QUS27" s="433"/>
      <c r="QUT27" s="433"/>
      <c r="QUU27" s="433"/>
      <c r="QUV27" s="433"/>
      <c r="QUW27" s="433"/>
      <c r="QUX27" s="433"/>
      <c r="QUY27" s="433"/>
      <c r="QUZ27" s="433"/>
      <c r="QVA27" s="433"/>
      <c r="QVB27" s="433"/>
      <c r="QVC27" s="433"/>
      <c r="QVD27" s="433"/>
      <c r="QVE27" s="433"/>
      <c r="QVF27" s="433"/>
      <c r="QVG27" s="433"/>
      <c r="QVH27" s="433"/>
      <c r="QVI27" s="433"/>
      <c r="QVJ27" s="433"/>
      <c r="QVK27" s="433"/>
      <c r="QVL27" s="433"/>
      <c r="QVM27" s="433"/>
      <c r="QVN27" s="433"/>
      <c r="QVO27" s="433"/>
      <c r="QVP27" s="433"/>
      <c r="QVQ27" s="433"/>
      <c r="QVR27" s="433"/>
      <c r="QVS27" s="433"/>
      <c r="QVT27" s="433"/>
      <c r="QVU27" s="433"/>
      <c r="QVV27" s="433"/>
      <c r="QVW27" s="433"/>
      <c r="QVX27" s="433"/>
      <c r="QVY27" s="433"/>
      <c r="QVZ27" s="433"/>
      <c r="QWA27" s="433"/>
      <c r="QWB27" s="433"/>
      <c r="QWC27" s="433"/>
      <c r="QWD27" s="433"/>
      <c r="QWE27" s="433"/>
      <c r="QWF27" s="433"/>
      <c r="QWG27" s="433"/>
      <c r="QWH27" s="433"/>
      <c r="QWI27" s="433"/>
      <c r="QWJ27" s="433"/>
      <c r="QWK27" s="433"/>
      <c r="QWL27" s="433"/>
      <c r="QWM27" s="433"/>
      <c r="QWN27" s="433"/>
      <c r="QWO27" s="433"/>
      <c r="QWP27" s="433"/>
      <c r="QWQ27" s="433"/>
      <c r="QWR27" s="433"/>
      <c r="QWS27" s="433"/>
      <c r="QWT27" s="433"/>
      <c r="QWU27" s="433"/>
      <c r="QWV27" s="433"/>
      <c r="QWW27" s="433"/>
      <c r="QWX27" s="433"/>
      <c r="QWY27" s="433"/>
      <c r="QWZ27" s="433"/>
      <c r="QXA27" s="433"/>
      <c r="QXB27" s="433"/>
      <c r="QXC27" s="433"/>
      <c r="QXD27" s="433"/>
      <c r="QXE27" s="433"/>
      <c r="QXF27" s="433"/>
      <c r="QXG27" s="433"/>
      <c r="QXH27" s="433"/>
      <c r="QXI27" s="433"/>
      <c r="QXJ27" s="433"/>
      <c r="QXK27" s="433"/>
      <c r="QXL27" s="433"/>
      <c r="QXM27" s="433"/>
      <c r="QXN27" s="433"/>
      <c r="QXO27" s="433"/>
      <c r="QXP27" s="433"/>
      <c r="QXQ27" s="433"/>
      <c r="QXR27" s="433"/>
      <c r="QXS27" s="433"/>
      <c r="QXT27" s="433"/>
      <c r="QXU27" s="433"/>
      <c r="QXV27" s="433"/>
      <c r="QXW27" s="433"/>
      <c r="QXX27" s="433"/>
      <c r="QXY27" s="433"/>
      <c r="QXZ27" s="433"/>
      <c r="QYA27" s="433"/>
      <c r="QYB27" s="433"/>
      <c r="QYC27" s="433"/>
      <c r="QYD27" s="433"/>
      <c r="QYE27" s="433"/>
      <c r="QYF27" s="433"/>
      <c r="QYG27" s="433"/>
      <c r="QYH27" s="433"/>
      <c r="QYI27" s="433"/>
      <c r="QYJ27" s="433"/>
      <c r="QYK27" s="433"/>
      <c r="QYL27" s="433"/>
      <c r="QYM27" s="433"/>
      <c r="QYN27" s="433"/>
      <c r="QYO27" s="433"/>
      <c r="QYP27" s="433"/>
      <c r="QYQ27" s="433"/>
      <c r="QYR27" s="433"/>
      <c r="QYS27" s="433"/>
      <c r="QYT27" s="433"/>
      <c r="QYU27" s="433"/>
      <c r="QYV27" s="433"/>
      <c r="QYW27" s="433"/>
      <c r="QYX27" s="433"/>
      <c r="QYY27" s="433"/>
      <c r="QYZ27" s="433"/>
      <c r="QZA27" s="433"/>
      <c r="QZB27" s="433"/>
      <c r="QZC27" s="433"/>
      <c r="QZD27" s="433"/>
      <c r="QZE27" s="433"/>
      <c r="QZF27" s="433"/>
      <c r="QZG27" s="433"/>
      <c r="QZH27" s="433"/>
      <c r="QZI27" s="433"/>
      <c r="QZJ27" s="433"/>
      <c r="QZK27" s="433"/>
      <c r="QZL27" s="433"/>
      <c r="QZM27" s="433"/>
      <c r="QZN27" s="433"/>
      <c r="QZO27" s="433"/>
      <c r="QZP27" s="433"/>
      <c r="QZQ27" s="433"/>
      <c r="QZR27" s="433"/>
      <c r="QZS27" s="433"/>
      <c r="QZT27" s="433"/>
      <c r="QZU27" s="433"/>
      <c r="QZV27" s="433"/>
      <c r="QZW27" s="433"/>
      <c r="QZX27" s="433"/>
      <c r="QZY27" s="433"/>
      <c r="QZZ27" s="433"/>
      <c r="RAA27" s="433"/>
      <c r="RAB27" s="433"/>
      <c r="RAC27" s="433"/>
      <c r="RAD27" s="433"/>
      <c r="RAE27" s="433"/>
      <c r="RAF27" s="433"/>
      <c r="RAG27" s="433"/>
      <c r="RAH27" s="433"/>
      <c r="RAI27" s="433"/>
      <c r="RAJ27" s="433"/>
      <c r="RAK27" s="433"/>
      <c r="RAL27" s="433"/>
      <c r="RAM27" s="433"/>
      <c r="RAN27" s="433"/>
      <c r="RAO27" s="433"/>
      <c r="RAP27" s="433"/>
      <c r="RAQ27" s="433"/>
      <c r="RAR27" s="433"/>
      <c r="RAS27" s="433"/>
      <c r="RAT27" s="433"/>
      <c r="RAU27" s="433"/>
      <c r="RAV27" s="433"/>
      <c r="RAW27" s="433"/>
      <c r="RAX27" s="433"/>
      <c r="RAY27" s="433"/>
      <c r="RAZ27" s="433"/>
      <c r="RBA27" s="433"/>
      <c r="RBB27" s="433"/>
      <c r="RBC27" s="433"/>
      <c r="RBD27" s="433"/>
      <c r="RBE27" s="433"/>
      <c r="RBF27" s="433"/>
      <c r="RBG27" s="433"/>
      <c r="RBH27" s="433"/>
      <c r="RBI27" s="433"/>
      <c r="RBJ27" s="433"/>
      <c r="RBK27" s="433"/>
      <c r="RBL27" s="433"/>
      <c r="RBM27" s="433"/>
      <c r="RBN27" s="433"/>
      <c r="RBO27" s="433"/>
      <c r="RBP27" s="433"/>
      <c r="RBQ27" s="433"/>
      <c r="RBR27" s="433"/>
      <c r="RBS27" s="433"/>
      <c r="RBT27" s="433"/>
      <c r="RBU27" s="433"/>
      <c r="RBV27" s="433"/>
      <c r="RBW27" s="433"/>
      <c r="RBX27" s="433"/>
      <c r="RBY27" s="433"/>
      <c r="RBZ27" s="433"/>
      <c r="RCA27" s="433"/>
      <c r="RCB27" s="433"/>
      <c r="RCC27" s="433"/>
      <c r="RCD27" s="433"/>
      <c r="RCE27" s="433"/>
      <c r="RCF27" s="433"/>
      <c r="RCG27" s="433"/>
      <c r="RCH27" s="433"/>
      <c r="RCI27" s="433"/>
      <c r="RCJ27" s="433"/>
      <c r="RCK27" s="433"/>
      <c r="RCL27" s="433"/>
      <c r="RCM27" s="433"/>
      <c r="RCN27" s="433"/>
      <c r="RCO27" s="433"/>
      <c r="RCP27" s="433"/>
      <c r="RCQ27" s="433"/>
      <c r="RCR27" s="433"/>
      <c r="RCS27" s="433"/>
      <c r="RCT27" s="433"/>
      <c r="RCU27" s="433"/>
      <c r="RCV27" s="433"/>
      <c r="RCW27" s="433"/>
      <c r="RCX27" s="433"/>
      <c r="RCY27" s="433"/>
      <c r="RCZ27" s="433"/>
      <c r="RDA27" s="433"/>
      <c r="RDB27" s="433"/>
      <c r="RDC27" s="433"/>
      <c r="RDD27" s="433"/>
      <c r="RDE27" s="433"/>
      <c r="RDF27" s="433"/>
      <c r="RDG27" s="433"/>
      <c r="RDH27" s="433"/>
      <c r="RDI27" s="433"/>
      <c r="RDJ27" s="433"/>
      <c r="RDK27" s="433"/>
      <c r="RDL27" s="433"/>
      <c r="RDM27" s="433"/>
      <c r="RDN27" s="433"/>
      <c r="RDO27" s="433"/>
      <c r="RDP27" s="433"/>
      <c r="RDQ27" s="433"/>
      <c r="RDR27" s="433"/>
      <c r="RDS27" s="433"/>
      <c r="RDT27" s="433"/>
      <c r="RDU27" s="433"/>
      <c r="RDV27" s="433"/>
      <c r="RDW27" s="433"/>
      <c r="RDX27" s="433"/>
      <c r="RDY27" s="433"/>
      <c r="RDZ27" s="433"/>
      <c r="REA27" s="433"/>
      <c r="REB27" s="433"/>
      <c r="REC27" s="433"/>
      <c r="RED27" s="433"/>
      <c r="REE27" s="433"/>
      <c r="REF27" s="433"/>
      <c r="REG27" s="433"/>
      <c r="REH27" s="433"/>
      <c r="REI27" s="433"/>
      <c r="REJ27" s="433"/>
      <c r="REK27" s="433"/>
      <c r="REL27" s="433"/>
      <c r="REM27" s="433"/>
      <c r="REN27" s="433"/>
      <c r="REO27" s="433"/>
      <c r="REP27" s="433"/>
      <c r="REQ27" s="433"/>
      <c r="RER27" s="433"/>
      <c r="RES27" s="433"/>
      <c r="RET27" s="433"/>
      <c r="REU27" s="433"/>
      <c r="REV27" s="433"/>
      <c r="REW27" s="433"/>
      <c r="REX27" s="433"/>
      <c r="REY27" s="433"/>
      <c r="REZ27" s="433"/>
      <c r="RFA27" s="433"/>
      <c r="RFB27" s="433"/>
      <c r="RFC27" s="433"/>
      <c r="RFD27" s="433"/>
      <c r="RFE27" s="433"/>
      <c r="RFF27" s="433"/>
      <c r="RFG27" s="433"/>
      <c r="RFH27" s="433"/>
      <c r="RFI27" s="433"/>
      <c r="RFJ27" s="433"/>
      <c r="RFK27" s="433"/>
      <c r="RFL27" s="433"/>
      <c r="RFM27" s="433"/>
      <c r="RFN27" s="433"/>
      <c r="RFO27" s="433"/>
      <c r="RFP27" s="433"/>
      <c r="RFQ27" s="433"/>
      <c r="RFR27" s="433"/>
      <c r="RFS27" s="433"/>
      <c r="RFT27" s="433"/>
      <c r="RFU27" s="433"/>
      <c r="RFV27" s="433"/>
      <c r="RFW27" s="433"/>
      <c r="RFX27" s="433"/>
      <c r="RFY27" s="433"/>
      <c r="RFZ27" s="433"/>
      <c r="RGA27" s="433"/>
      <c r="RGB27" s="433"/>
      <c r="RGC27" s="433"/>
      <c r="RGD27" s="433"/>
      <c r="RGE27" s="433"/>
      <c r="RGF27" s="433"/>
      <c r="RGG27" s="433"/>
      <c r="RGH27" s="433"/>
      <c r="RGI27" s="433"/>
      <c r="RGJ27" s="433"/>
      <c r="RGK27" s="433"/>
      <c r="RGL27" s="433"/>
      <c r="RGM27" s="433"/>
      <c r="RGN27" s="433"/>
      <c r="RGO27" s="433"/>
      <c r="RGP27" s="433"/>
      <c r="RGQ27" s="433"/>
      <c r="RGR27" s="433"/>
      <c r="RGS27" s="433"/>
      <c r="RGT27" s="433"/>
      <c r="RGU27" s="433"/>
      <c r="RGV27" s="433"/>
      <c r="RGW27" s="433"/>
      <c r="RGX27" s="433"/>
      <c r="RGY27" s="433"/>
      <c r="RGZ27" s="433"/>
      <c r="RHA27" s="433"/>
      <c r="RHB27" s="433"/>
      <c r="RHC27" s="433"/>
      <c r="RHD27" s="433"/>
      <c r="RHE27" s="433"/>
      <c r="RHF27" s="433"/>
      <c r="RHG27" s="433"/>
      <c r="RHH27" s="433"/>
      <c r="RHI27" s="433"/>
      <c r="RHJ27" s="433"/>
      <c r="RHK27" s="433"/>
      <c r="RHL27" s="433"/>
      <c r="RHM27" s="433"/>
      <c r="RHN27" s="433"/>
      <c r="RHO27" s="433"/>
      <c r="RHP27" s="433"/>
      <c r="RHQ27" s="433"/>
      <c r="RHR27" s="433"/>
      <c r="RHS27" s="433"/>
      <c r="RHT27" s="433"/>
      <c r="RHU27" s="433"/>
      <c r="RHV27" s="433"/>
      <c r="RHW27" s="433"/>
      <c r="RHX27" s="433"/>
      <c r="RHY27" s="433"/>
      <c r="RHZ27" s="433"/>
      <c r="RIA27" s="433"/>
      <c r="RIB27" s="433"/>
      <c r="RIC27" s="433"/>
      <c r="RID27" s="433"/>
      <c r="RIE27" s="433"/>
      <c r="RIF27" s="433"/>
      <c r="RIG27" s="433"/>
      <c r="RIH27" s="433"/>
      <c r="RII27" s="433"/>
      <c r="RIJ27" s="433"/>
      <c r="RIK27" s="433"/>
      <c r="RIL27" s="433"/>
      <c r="RIM27" s="433"/>
      <c r="RIN27" s="433"/>
      <c r="RIO27" s="433"/>
      <c r="RIP27" s="433"/>
      <c r="RIQ27" s="433"/>
      <c r="RIR27" s="433"/>
      <c r="RIS27" s="433"/>
      <c r="RIT27" s="433"/>
      <c r="RIU27" s="433"/>
      <c r="RIV27" s="433"/>
      <c r="RIW27" s="433"/>
      <c r="RIX27" s="433"/>
      <c r="RIY27" s="433"/>
      <c r="RIZ27" s="433"/>
      <c r="RJA27" s="433"/>
      <c r="RJB27" s="433"/>
      <c r="RJC27" s="433"/>
      <c r="RJD27" s="433"/>
      <c r="RJE27" s="433"/>
      <c r="RJF27" s="433"/>
      <c r="RJG27" s="433"/>
      <c r="RJH27" s="433"/>
      <c r="RJI27" s="433"/>
      <c r="RJJ27" s="433"/>
      <c r="RJK27" s="433"/>
      <c r="RJL27" s="433"/>
      <c r="RJM27" s="433"/>
      <c r="RJN27" s="433"/>
      <c r="RJO27" s="433"/>
      <c r="RJP27" s="433"/>
      <c r="RJQ27" s="433"/>
      <c r="RJR27" s="433"/>
      <c r="RJS27" s="433"/>
      <c r="RJT27" s="433"/>
      <c r="RJU27" s="433"/>
      <c r="RJV27" s="433"/>
      <c r="RJW27" s="433"/>
      <c r="RJX27" s="433"/>
      <c r="RJY27" s="433"/>
      <c r="RJZ27" s="433"/>
      <c r="RKA27" s="433"/>
      <c r="RKB27" s="433"/>
      <c r="RKC27" s="433"/>
      <c r="RKD27" s="433"/>
      <c r="RKE27" s="433"/>
      <c r="RKF27" s="433"/>
      <c r="RKG27" s="433"/>
      <c r="RKH27" s="433"/>
      <c r="RKI27" s="433"/>
      <c r="RKJ27" s="433"/>
      <c r="RKK27" s="433"/>
      <c r="RKL27" s="433"/>
      <c r="RKM27" s="433"/>
      <c r="RKN27" s="433"/>
      <c r="RKO27" s="433"/>
      <c r="RKP27" s="433"/>
      <c r="RKQ27" s="433"/>
      <c r="RKR27" s="433"/>
      <c r="RKS27" s="433"/>
      <c r="RKT27" s="433"/>
      <c r="RKU27" s="433"/>
      <c r="RKV27" s="433"/>
      <c r="RKW27" s="433"/>
      <c r="RKX27" s="433"/>
      <c r="RKY27" s="433"/>
      <c r="RKZ27" s="433"/>
      <c r="RLA27" s="433"/>
      <c r="RLB27" s="433"/>
      <c r="RLC27" s="433"/>
      <c r="RLD27" s="433"/>
      <c r="RLE27" s="433"/>
      <c r="RLF27" s="433"/>
      <c r="RLG27" s="433"/>
      <c r="RLH27" s="433"/>
      <c r="RLI27" s="433"/>
      <c r="RLJ27" s="433"/>
      <c r="RLK27" s="433"/>
      <c r="RLL27" s="433"/>
      <c r="RLM27" s="433"/>
      <c r="RLN27" s="433"/>
      <c r="RLO27" s="433"/>
      <c r="RLP27" s="433"/>
      <c r="RLQ27" s="433"/>
      <c r="RLR27" s="433"/>
      <c r="RLS27" s="433"/>
      <c r="RLT27" s="433"/>
      <c r="RLU27" s="433"/>
      <c r="RLV27" s="433"/>
      <c r="RLW27" s="433"/>
      <c r="RLX27" s="433"/>
      <c r="RLY27" s="433"/>
      <c r="RLZ27" s="433"/>
      <c r="RMA27" s="433"/>
      <c r="RMB27" s="433"/>
      <c r="RMC27" s="433"/>
      <c r="RMD27" s="433"/>
      <c r="RME27" s="433"/>
      <c r="RMF27" s="433"/>
      <c r="RMG27" s="433"/>
      <c r="RMH27" s="433"/>
      <c r="RMI27" s="433"/>
      <c r="RMJ27" s="433"/>
      <c r="RMK27" s="433"/>
      <c r="RML27" s="433"/>
      <c r="RMM27" s="433"/>
      <c r="RMN27" s="433"/>
      <c r="RMO27" s="433"/>
      <c r="RMP27" s="433"/>
      <c r="RMQ27" s="433"/>
      <c r="RMR27" s="433"/>
      <c r="RMS27" s="433"/>
      <c r="RMT27" s="433"/>
      <c r="RMU27" s="433"/>
      <c r="RMV27" s="433"/>
      <c r="RMW27" s="433"/>
      <c r="RMX27" s="433"/>
      <c r="RMY27" s="433"/>
      <c r="RMZ27" s="433"/>
      <c r="RNA27" s="433"/>
      <c r="RNB27" s="433"/>
      <c r="RNC27" s="433"/>
      <c r="RND27" s="433"/>
      <c r="RNE27" s="433"/>
      <c r="RNF27" s="433"/>
      <c r="RNG27" s="433"/>
      <c r="RNH27" s="433"/>
      <c r="RNI27" s="433"/>
      <c r="RNJ27" s="433"/>
      <c r="RNK27" s="433"/>
      <c r="RNL27" s="433"/>
      <c r="RNM27" s="433"/>
      <c r="RNN27" s="433"/>
      <c r="RNO27" s="433"/>
      <c r="RNP27" s="433"/>
      <c r="RNQ27" s="433"/>
      <c r="RNR27" s="433"/>
      <c r="RNS27" s="433"/>
      <c r="RNT27" s="433"/>
      <c r="RNU27" s="433"/>
      <c r="RNV27" s="433"/>
      <c r="RNW27" s="433"/>
      <c r="RNX27" s="433"/>
      <c r="RNY27" s="433"/>
      <c r="RNZ27" s="433"/>
      <c r="ROA27" s="433"/>
      <c r="ROB27" s="433"/>
      <c r="ROC27" s="433"/>
      <c r="ROD27" s="433"/>
      <c r="ROE27" s="433"/>
      <c r="ROF27" s="433"/>
      <c r="ROG27" s="433"/>
      <c r="ROH27" s="433"/>
      <c r="ROI27" s="433"/>
      <c r="ROJ27" s="433"/>
      <c r="ROK27" s="433"/>
      <c r="ROL27" s="433"/>
      <c r="ROM27" s="433"/>
      <c r="RON27" s="433"/>
      <c r="ROO27" s="433"/>
      <c r="ROP27" s="433"/>
      <c r="ROQ27" s="433"/>
      <c r="ROR27" s="433"/>
      <c r="ROS27" s="433"/>
      <c r="ROT27" s="433"/>
      <c r="ROU27" s="433"/>
      <c r="ROV27" s="433"/>
      <c r="ROW27" s="433"/>
      <c r="ROX27" s="433"/>
      <c r="ROY27" s="433"/>
      <c r="ROZ27" s="433"/>
      <c r="RPA27" s="433"/>
      <c r="RPB27" s="433"/>
      <c r="RPC27" s="433"/>
      <c r="RPD27" s="433"/>
      <c r="RPE27" s="433"/>
      <c r="RPF27" s="433"/>
      <c r="RPG27" s="433"/>
      <c r="RPH27" s="433"/>
      <c r="RPI27" s="433"/>
      <c r="RPJ27" s="433"/>
      <c r="RPK27" s="433"/>
      <c r="RPL27" s="433"/>
      <c r="RPM27" s="433"/>
      <c r="RPN27" s="433"/>
      <c r="RPO27" s="433"/>
      <c r="RPP27" s="433"/>
      <c r="RPQ27" s="433"/>
      <c r="RPR27" s="433"/>
      <c r="RPS27" s="433"/>
      <c r="RPT27" s="433"/>
      <c r="RPU27" s="433"/>
      <c r="RPV27" s="433"/>
      <c r="RPW27" s="433"/>
      <c r="RPX27" s="433"/>
      <c r="RPY27" s="433"/>
      <c r="RPZ27" s="433"/>
      <c r="RQA27" s="433"/>
      <c r="RQB27" s="433"/>
      <c r="RQC27" s="433"/>
      <c r="RQD27" s="433"/>
      <c r="RQE27" s="433"/>
      <c r="RQF27" s="433"/>
      <c r="RQG27" s="433"/>
      <c r="RQH27" s="433"/>
      <c r="RQI27" s="433"/>
      <c r="RQJ27" s="433"/>
      <c r="RQK27" s="433"/>
      <c r="RQL27" s="433"/>
      <c r="RQM27" s="433"/>
      <c r="RQN27" s="433"/>
      <c r="RQO27" s="433"/>
      <c r="RQP27" s="433"/>
      <c r="RQQ27" s="433"/>
      <c r="RQR27" s="433"/>
      <c r="RQS27" s="433"/>
      <c r="RQT27" s="433"/>
      <c r="RQU27" s="433"/>
      <c r="RQV27" s="433"/>
      <c r="RQW27" s="433"/>
      <c r="RQX27" s="433"/>
      <c r="RQY27" s="433"/>
      <c r="RQZ27" s="433"/>
      <c r="RRA27" s="433"/>
      <c r="RRB27" s="433"/>
      <c r="RRC27" s="433"/>
      <c r="RRD27" s="433"/>
      <c r="RRE27" s="433"/>
      <c r="RRF27" s="433"/>
      <c r="RRG27" s="433"/>
      <c r="RRH27" s="433"/>
      <c r="RRI27" s="433"/>
      <c r="RRJ27" s="433"/>
      <c r="RRK27" s="433"/>
      <c r="RRL27" s="433"/>
      <c r="RRM27" s="433"/>
      <c r="RRN27" s="433"/>
      <c r="RRO27" s="433"/>
      <c r="RRP27" s="433"/>
      <c r="RRQ27" s="433"/>
      <c r="RRR27" s="433"/>
      <c r="RRS27" s="433"/>
      <c r="RRT27" s="433"/>
      <c r="RRU27" s="433"/>
      <c r="RRV27" s="433"/>
      <c r="RRW27" s="433"/>
      <c r="RRX27" s="433"/>
      <c r="RRY27" s="433"/>
      <c r="RRZ27" s="433"/>
      <c r="RSA27" s="433"/>
      <c r="RSB27" s="433"/>
      <c r="RSC27" s="433"/>
      <c r="RSD27" s="433"/>
      <c r="RSE27" s="433"/>
      <c r="RSF27" s="433"/>
      <c r="RSG27" s="433"/>
      <c r="RSH27" s="433"/>
      <c r="RSI27" s="433"/>
      <c r="RSJ27" s="433"/>
      <c r="RSK27" s="433"/>
      <c r="RSL27" s="433"/>
      <c r="RSM27" s="433"/>
      <c r="RSN27" s="433"/>
      <c r="RSO27" s="433"/>
      <c r="RSP27" s="433"/>
      <c r="RSQ27" s="433"/>
      <c r="RSR27" s="433"/>
      <c r="RSS27" s="433"/>
      <c r="RST27" s="433"/>
      <c r="RSU27" s="433"/>
      <c r="RSV27" s="433"/>
      <c r="RSW27" s="433"/>
      <c r="RSX27" s="433"/>
      <c r="RSY27" s="433"/>
      <c r="RSZ27" s="433"/>
      <c r="RTA27" s="433"/>
      <c r="RTB27" s="433"/>
      <c r="RTC27" s="433"/>
      <c r="RTD27" s="433"/>
      <c r="RTE27" s="433"/>
      <c r="RTF27" s="433"/>
      <c r="RTG27" s="433"/>
      <c r="RTH27" s="433"/>
      <c r="RTI27" s="433"/>
      <c r="RTJ27" s="433"/>
      <c r="RTK27" s="433"/>
      <c r="RTL27" s="433"/>
      <c r="RTM27" s="433"/>
      <c r="RTN27" s="433"/>
      <c r="RTO27" s="433"/>
      <c r="RTP27" s="433"/>
      <c r="RTQ27" s="433"/>
      <c r="RTR27" s="433"/>
      <c r="RTS27" s="433"/>
      <c r="RTT27" s="433"/>
      <c r="RTU27" s="433"/>
      <c r="RTV27" s="433"/>
      <c r="RTW27" s="433"/>
      <c r="RTX27" s="433"/>
      <c r="RTY27" s="433"/>
      <c r="RTZ27" s="433"/>
      <c r="RUA27" s="433"/>
      <c r="RUB27" s="433"/>
      <c r="RUC27" s="433"/>
      <c r="RUD27" s="433"/>
      <c r="RUE27" s="433"/>
      <c r="RUF27" s="433"/>
      <c r="RUG27" s="433"/>
      <c r="RUH27" s="433"/>
      <c r="RUI27" s="433"/>
      <c r="RUJ27" s="433"/>
      <c r="RUK27" s="433"/>
      <c r="RUL27" s="433"/>
      <c r="RUM27" s="433"/>
      <c r="RUN27" s="433"/>
      <c r="RUO27" s="433"/>
      <c r="RUP27" s="433"/>
      <c r="RUQ27" s="433"/>
      <c r="RUR27" s="433"/>
      <c r="RUS27" s="433"/>
      <c r="RUT27" s="433"/>
      <c r="RUU27" s="433"/>
      <c r="RUV27" s="433"/>
      <c r="RUW27" s="433"/>
      <c r="RUX27" s="433"/>
      <c r="RUY27" s="433"/>
      <c r="RUZ27" s="433"/>
      <c r="RVA27" s="433"/>
      <c r="RVB27" s="433"/>
      <c r="RVC27" s="433"/>
      <c r="RVD27" s="433"/>
      <c r="RVE27" s="433"/>
      <c r="RVF27" s="433"/>
      <c r="RVG27" s="433"/>
      <c r="RVH27" s="433"/>
      <c r="RVI27" s="433"/>
      <c r="RVJ27" s="433"/>
      <c r="RVK27" s="433"/>
      <c r="RVL27" s="433"/>
      <c r="RVM27" s="433"/>
      <c r="RVN27" s="433"/>
      <c r="RVO27" s="433"/>
      <c r="RVP27" s="433"/>
      <c r="RVQ27" s="433"/>
      <c r="RVR27" s="433"/>
      <c r="RVS27" s="433"/>
      <c r="RVT27" s="433"/>
      <c r="RVU27" s="433"/>
      <c r="RVV27" s="433"/>
      <c r="RVW27" s="433"/>
      <c r="RVX27" s="433"/>
      <c r="RVY27" s="433"/>
      <c r="RVZ27" s="433"/>
      <c r="RWA27" s="433"/>
      <c r="RWB27" s="433"/>
      <c r="RWC27" s="433"/>
      <c r="RWD27" s="433"/>
      <c r="RWE27" s="433"/>
      <c r="RWF27" s="433"/>
      <c r="RWG27" s="433"/>
      <c r="RWH27" s="433"/>
      <c r="RWI27" s="433"/>
      <c r="RWJ27" s="433"/>
      <c r="RWK27" s="433"/>
      <c r="RWL27" s="433"/>
      <c r="RWM27" s="433"/>
      <c r="RWN27" s="433"/>
      <c r="RWO27" s="433"/>
      <c r="RWP27" s="433"/>
      <c r="RWQ27" s="433"/>
      <c r="RWR27" s="433"/>
      <c r="RWS27" s="433"/>
      <c r="RWT27" s="433"/>
      <c r="RWU27" s="433"/>
      <c r="RWV27" s="433"/>
      <c r="RWW27" s="433"/>
      <c r="RWX27" s="433"/>
      <c r="RWY27" s="433"/>
      <c r="RWZ27" s="433"/>
      <c r="RXA27" s="433"/>
      <c r="RXB27" s="433"/>
      <c r="RXC27" s="433"/>
      <c r="RXD27" s="433"/>
      <c r="RXE27" s="433"/>
      <c r="RXF27" s="433"/>
      <c r="RXG27" s="433"/>
      <c r="RXH27" s="433"/>
      <c r="RXI27" s="433"/>
      <c r="RXJ27" s="433"/>
      <c r="RXK27" s="433"/>
      <c r="RXL27" s="433"/>
      <c r="RXM27" s="433"/>
      <c r="RXN27" s="433"/>
      <c r="RXO27" s="433"/>
      <c r="RXP27" s="433"/>
      <c r="RXQ27" s="433"/>
      <c r="RXR27" s="433"/>
      <c r="RXS27" s="433"/>
      <c r="RXT27" s="433"/>
      <c r="RXU27" s="433"/>
      <c r="RXV27" s="433"/>
      <c r="RXW27" s="433"/>
      <c r="RXX27" s="433"/>
      <c r="RXY27" s="433"/>
      <c r="RXZ27" s="433"/>
      <c r="RYA27" s="433"/>
      <c r="RYB27" s="433"/>
      <c r="RYC27" s="433"/>
      <c r="RYD27" s="433"/>
      <c r="RYE27" s="433"/>
      <c r="RYF27" s="433"/>
      <c r="RYG27" s="433"/>
      <c r="RYH27" s="433"/>
      <c r="RYI27" s="433"/>
      <c r="RYJ27" s="433"/>
      <c r="RYK27" s="433"/>
      <c r="RYL27" s="433"/>
      <c r="RYM27" s="433"/>
      <c r="RYN27" s="433"/>
      <c r="RYO27" s="433"/>
      <c r="RYP27" s="433"/>
      <c r="RYQ27" s="433"/>
      <c r="RYR27" s="433"/>
      <c r="RYS27" s="433"/>
      <c r="RYT27" s="433"/>
      <c r="RYU27" s="433"/>
      <c r="RYV27" s="433"/>
      <c r="RYW27" s="433"/>
      <c r="RYX27" s="433"/>
      <c r="RYY27" s="433"/>
      <c r="RYZ27" s="433"/>
      <c r="RZA27" s="433"/>
      <c r="RZB27" s="433"/>
      <c r="RZC27" s="433"/>
      <c r="RZD27" s="433"/>
      <c r="RZE27" s="433"/>
      <c r="RZF27" s="433"/>
      <c r="RZG27" s="433"/>
      <c r="RZH27" s="433"/>
      <c r="RZI27" s="433"/>
      <c r="RZJ27" s="433"/>
      <c r="RZK27" s="433"/>
      <c r="RZL27" s="433"/>
      <c r="RZM27" s="433"/>
      <c r="RZN27" s="433"/>
      <c r="RZO27" s="433"/>
      <c r="RZP27" s="433"/>
      <c r="RZQ27" s="433"/>
      <c r="RZR27" s="433"/>
      <c r="RZS27" s="433"/>
      <c r="RZT27" s="433"/>
      <c r="RZU27" s="433"/>
      <c r="RZV27" s="433"/>
      <c r="RZW27" s="433"/>
      <c r="RZX27" s="433"/>
      <c r="RZY27" s="433"/>
      <c r="RZZ27" s="433"/>
      <c r="SAA27" s="433"/>
      <c r="SAB27" s="433"/>
      <c r="SAC27" s="433"/>
      <c r="SAD27" s="433"/>
      <c r="SAE27" s="433"/>
      <c r="SAF27" s="433"/>
      <c r="SAG27" s="433"/>
      <c r="SAH27" s="433"/>
      <c r="SAI27" s="433"/>
      <c r="SAJ27" s="433"/>
      <c r="SAK27" s="433"/>
      <c r="SAL27" s="433"/>
      <c r="SAM27" s="433"/>
      <c r="SAN27" s="433"/>
      <c r="SAO27" s="433"/>
      <c r="SAP27" s="433"/>
      <c r="SAQ27" s="433"/>
      <c r="SAR27" s="433"/>
      <c r="SAS27" s="433"/>
      <c r="SAT27" s="433"/>
      <c r="SAU27" s="433"/>
      <c r="SAV27" s="433"/>
      <c r="SAW27" s="433"/>
      <c r="SAX27" s="433"/>
      <c r="SAY27" s="433"/>
      <c r="SAZ27" s="433"/>
      <c r="SBA27" s="433"/>
      <c r="SBB27" s="433"/>
      <c r="SBC27" s="433"/>
      <c r="SBD27" s="433"/>
      <c r="SBE27" s="433"/>
      <c r="SBF27" s="433"/>
      <c r="SBG27" s="433"/>
      <c r="SBH27" s="433"/>
      <c r="SBI27" s="433"/>
      <c r="SBJ27" s="433"/>
      <c r="SBK27" s="433"/>
      <c r="SBL27" s="433"/>
      <c r="SBM27" s="433"/>
      <c r="SBN27" s="433"/>
      <c r="SBO27" s="433"/>
      <c r="SBP27" s="433"/>
      <c r="SBQ27" s="433"/>
      <c r="SBR27" s="433"/>
      <c r="SBS27" s="433"/>
      <c r="SBT27" s="433"/>
      <c r="SBU27" s="433"/>
      <c r="SBV27" s="433"/>
      <c r="SBW27" s="433"/>
      <c r="SBX27" s="433"/>
      <c r="SBY27" s="433"/>
      <c r="SBZ27" s="433"/>
      <c r="SCA27" s="433"/>
      <c r="SCB27" s="433"/>
      <c r="SCC27" s="433"/>
      <c r="SCD27" s="433"/>
      <c r="SCE27" s="433"/>
      <c r="SCF27" s="433"/>
      <c r="SCG27" s="433"/>
      <c r="SCH27" s="433"/>
      <c r="SCI27" s="433"/>
      <c r="SCJ27" s="433"/>
      <c r="SCK27" s="433"/>
      <c r="SCL27" s="433"/>
      <c r="SCM27" s="433"/>
      <c r="SCN27" s="433"/>
      <c r="SCO27" s="433"/>
      <c r="SCP27" s="433"/>
      <c r="SCQ27" s="433"/>
      <c r="SCR27" s="433"/>
      <c r="SCS27" s="433"/>
      <c r="SCT27" s="433"/>
      <c r="SCU27" s="433"/>
      <c r="SCV27" s="433"/>
      <c r="SCW27" s="433"/>
      <c r="SCX27" s="433"/>
      <c r="SCY27" s="433"/>
      <c r="SCZ27" s="433"/>
      <c r="SDA27" s="433"/>
      <c r="SDB27" s="433"/>
      <c r="SDC27" s="433"/>
      <c r="SDD27" s="433"/>
      <c r="SDE27" s="433"/>
      <c r="SDF27" s="433"/>
      <c r="SDG27" s="433"/>
      <c r="SDH27" s="433"/>
      <c r="SDI27" s="433"/>
      <c r="SDJ27" s="433"/>
      <c r="SDK27" s="433"/>
      <c r="SDL27" s="433"/>
      <c r="SDM27" s="433"/>
      <c r="SDN27" s="433"/>
      <c r="SDO27" s="433"/>
      <c r="SDP27" s="433"/>
      <c r="SDQ27" s="433"/>
      <c r="SDR27" s="433"/>
      <c r="SDS27" s="433"/>
      <c r="SDT27" s="433"/>
      <c r="SDU27" s="433"/>
      <c r="SDV27" s="433"/>
      <c r="SDW27" s="433"/>
      <c r="SDX27" s="433"/>
      <c r="SDY27" s="433"/>
      <c r="SDZ27" s="433"/>
      <c r="SEA27" s="433"/>
      <c r="SEB27" s="433"/>
      <c r="SEC27" s="433"/>
      <c r="SED27" s="433"/>
      <c r="SEE27" s="433"/>
      <c r="SEF27" s="433"/>
      <c r="SEG27" s="433"/>
      <c r="SEH27" s="433"/>
      <c r="SEI27" s="433"/>
      <c r="SEJ27" s="433"/>
      <c r="SEK27" s="433"/>
      <c r="SEL27" s="433"/>
      <c r="SEM27" s="433"/>
      <c r="SEN27" s="433"/>
      <c r="SEO27" s="433"/>
      <c r="SEP27" s="433"/>
      <c r="SEQ27" s="433"/>
      <c r="SER27" s="433"/>
      <c r="SES27" s="433"/>
      <c r="SET27" s="433"/>
      <c r="SEU27" s="433"/>
      <c r="SEV27" s="433"/>
      <c r="SEW27" s="433"/>
      <c r="SEX27" s="433"/>
      <c r="SEY27" s="433"/>
      <c r="SEZ27" s="433"/>
      <c r="SFA27" s="433"/>
      <c r="SFB27" s="433"/>
      <c r="SFC27" s="433"/>
      <c r="SFD27" s="433"/>
      <c r="SFE27" s="433"/>
      <c r="SFF27" s="433"/>
      <c r="SFG27" s="433"/>
      <c r="SFH27" s="433"/>
      <c r="SFI27" s="433"/>
      <c r="SFJ27" s="433"/>
      <c r="SFK27" s="433"/>
      <c r="SFL27" s="433"/>
      <c r="SFM27" s="433"/>
      <c r="SFN27" s="433"/>
      <c r="SFO27" s="433"/>
      <c r="SFP27" s="433"/>
      <c r="SFQ27" s="433"/>
      <c r="SFR27" s="433"/>
      <c r="SFS27" s="433"/>
      <c r="SFT27" s="433"/>
      <c r="SFU27" s="433"/>
      <c r="SFV27" s="433"/>
      <c r="SFW27" s="433"/>
      <c r="SFX27" s="433"/>
      <c r="SFY27" s="433"/>
      <c r="SFZ27" s="433"/>
      <c r="SGA27" s="433"/>
      <c r="SGB27" s="433"/>
      <c r="SGC27" s="433"/>
      <c r="SGD27" s="433"/>
      <c r="SGE27" s="433"/>
      <c r="SGF27" s="433"/>
      <c r="SGG27" s="433"/>
      <c r="SGH27" s="433"/>
      <c r="SGI27" s="433"/>
      <c r="SGJ27" s="433"/>
      <c r="SGK27" s="433"/>
      <c r="SGL27" s="433"/>
      <c r="SGM27" s="433"/>
      <c r="SGN27" s="433"/>
      <c r="SGO27" s="433"/>
      <c r="SGP27" s="433"/>
      <c r="SGQ27" s="433"/>
      <c r="SGR27" s="433"/>
      <c r="SGS27" s="433"/>
      <c r="SGT27" s="433"/>
      <c r="SGU27" s="433"/>
      <c r="SGV27" s="433"/>
      <c r="SGW27" s="433"/>
      <c r="SGX27" s="433"/>
      <c r="SGY27" s="433"/>
      <c r="SGZ27" s="433"/>
      <c r="SHA27" s="433"/>
      <c r="SHB27" s="433"/>
      <c r="SHC27" s="433"/>
      <c r="SHD27" s="433"/>
      <c r="SHE27" s="433"/>
      <c r="SHF27" s="433"/>
      <c r="SHG27" s="433"/>
      <c r="SHH27" s="433"/>
      <c r="SHI27" s="433"/>
      <c r="SHJ27" s="433"/>
      <c r="SHK27" s="433"/>
      <c r="SHL27" s="433"/>
      <c r="SHM27" s="433"/>
      <c r="SHN27" s="433"/>
      <c r="SHO27" s="433"/>
      <c r="SHP27" s="433"/>
      <c r="SHQ27" s="433"/>
      <c r="SHR27" s="433"/>
      <c r="SHS27" s="433"/>
      <c r="SHT27" s="433"/>
      <c r="SHU27" s="433"/>
      <c r="SHV27" s="433"/>
      <c r="SHW27" s="433"/>
      <c r="SHX27" s="433"/>
      <c r="SHY27" s="433"/>
      <c r="SHZ27" s="433"/>
      <c r="SIA27" s="433"/>
      <c r="SIB27" s="433"/>
      <c r="SIC27" s="433"/>
      <c r="SID27" s="433"/>
      <c r="SIE27" s="433"/>
      <c r="SIF27" s="433"/>
      <c r="SIG27" s="433"/>
      <c r="SIH27" s="433"/>
      <c r="SII27" s="433"/>
      <c r="SIJ27" s="433"/>
      <c r="SIK27" s="433"/>
      <c r="SIL27" s="433"/>
      <c r="SIM27" s="433"/>
      <c r="SIN27" s="433"/>
      <c r="SIO27" s="433"/>
      <c r="SIP27" s="433"/>
      <c r="SIQ27" s="433"/>
      <c r="SIR27" s="433"/>
      <c r="SIS27" s="433"/>
      <c r="SIT27" s="433"/>
      <c r="SIU27" s="433"/>
      <c r="SIV27" s="433"/>
      <c r="SIW27" s="433"/>
      <c r="SIX27" s="433"/>
      <c r="SIY27" s="433"/>
      <c r="SIZ27" s="433"/>
      <c r="SJA27" s="433"/>
      <c r="SJB27" s="433"/>
      <c r="SJC27" s="433"/>
      <c r="SJD27" s="433"/>
      <c r="SJE27" s="433"/>
      <c r="SJF27" s="433"/>
      <c r="SJG27" s="433"/>
      <c r="SJH27" s="433"/>
      <c r="SJI27" s="433"/>
      <c r="SJJ27" s="433"/>
      <c r="SJK27" s="433"/>
      <c r="SJL27" s="433"/>
      <c r="SJM27" s="433"/>
      <c r="SJN27" s="433"/>
      <c r="SJO27" s="433"/>
      <c r="SJP27" s="433"/>
      <c r="SJQ27" s="433"/>
      <c r="SJR27" s="433"/>
      <c r="SJS27" s="433"/>
      <c r="SJT27" s="433"/>
      <c r="SJU27" s="433"/>
      <c r="SJV27" s="433"/>
      <c r="SJW27" s="433"/>
      <c r="SJX27" s="433"/>
      <c r="SJY27" s="433"/>
      <c r="SJZ27" s="433"/>
      <c r="SKA27" s="433"/>
      <c r="SKB27" s="433"/>
      <c r="SKC27" s="433"/>
      <c r="SKD27" s="433"/>
      <c r="SKE27" s="433"/>
      <c r="SKF27" s="433"/>
      <c r="SKG27" s="433"/>
      <c r="SKH27" s="433"/>
      <c r="SKI27" s="433"/>
      <c r="SKJ27" s="433"/>
      <c r="SKK27" s="433"/>
      <c r="SKL27" s="433"/>
      <c r="SKM27" s="433"/>
      <c r="SKN27" s="433"/>
      <c r="SKO27" s="433"/>
      <c r="SKP27" s="433"/>
      <c r="SKQ27" s="433"/>
      <c r="SKR27" s="433"/>
      <c r="SKS27" s="433"/>
      <c r="SKT27" s="433"/>
      <c r="SKU27" s="433"/>
      <c r="SKV27" s="433"/>
      <c r="SKW27" s="433"/>
      <c r="SKX27" s="433"/>
      <c r="SKY27" s="433"/>
      <c r="SKZ27" s="433"/>
      <c r="SLA27" s="433"/>
      <c r="SLB27" s="433"/>
      <c r="SLC27" s="433"/>
      <c r="SLD27" s="433"/>
      <c r="SLE27" s="433"/>
      <c r="SLF27" s="433"/>
      <c r="SLG27" s="433"/>
      <c r="SLH27" s="433"/>
      <c r="SLI27" s="433"/>
      <c r="SLJ27" s="433"/>
      <c r="SLK27" s="433"/>
      <c r="SLL27" s="433"/>
      <c r="SLM27" s="433"/>
      <c r="SLN27" s="433"/>
      <c r="SLO27" s="433"/>
      <c r="SLP27" s="433"/>
      <c r="SLQ27" s="433"/>
      <c r="SLR27" s="433"/>
      <c r="SLS27" s="433"/>
      <c r="SLT27" s="433"/>
      <c r="SLU27" s="433"/>
      <c r="SLV27" s="433"/>
      <c r="SLW27" s="433"/>
      <c r="SLX27" s="433"/>
      <c r="SLY27" s="433"/>
      <c r="SLZ27" s="433"/>
      <c r="SMA27" s="433"/>
      <c r="SMB27" s="433"/>
      <c r="SMC27" s="433"/>
      <c r="SMD27" s="433"/>
      <c r="SME27" s="433"/>
      <c r="SMF27" s="433"/>
      <c r="SMG27" s="433"/>
      <c r="SMH27" s="433"/>
      <c r="SMI27" s="433"/>
      <c r="SMJ27" s="433"/>
      <c r="SMK27" s="433"/>
      <c r="SML27" s="433"/>
      <c r="SMM27" s="433"/>
      <c r="SMN27" s="433"/>
      <c r="SMO27" s="433"/>
      <c r="SMP27" s="433"/>
      <c r="SMQ27" s="433"/>
      <c r="SMR27" s="433"/>
      <c r="SMS27" s="433"/>
      <c r="SMT27" s="433"/>
      <c r="SMU27" s="433"/>
      <c r="SMV27" s="433"/>
      <c r="SMW27" s="433"/>
      <c r="SMX27" s="433"/>
      <c r="SMY27" s="433"/>
      <c r="SMZ27" s="433"/>
      <c r="SNA27" s="433"/>
      <c r="SNB27" s="433"/>
      <c r="SNC27" s="433"/>
      <c r="SND27" s="433"/>
      <c r="SNE27" s="433"/>
      <c r="SNF27" s="433"/>
      <c r="SNG27" s="433"/>
      <c r="SNH27" s="433"/>
      <c r="SNI27" s="433"/>
      <c r="SNJ27" s="433"/>
      <c r="SNK27" s="433"/>
      <c r="SNL27" s="433"/>
      <c r="SNM27" s="433"/>
      <c r="SNN27" s="433"/>
      <c r="SNO27" s="433"/>
      <c r="SNP27" s="433"/>
      <c r="SNQ27" s="433"/>
      <c r="SNR27" s="433"/>
      <c r="SNS27" s="433"/>
      <c r="SNT27" s="433"/>
      <c r="SNU27" s="433"/>
      <c r="SNV27" s="433"/>
      <c r="SNW27" s="433"/>
      <c r="SNX27" s="433"/>
      <c r="SNY27" s="433"/>
      <c r="SNZ27" s="433"/>
      <c r="SOA27" s="433"/>
      <c r="SOB27" s="433"/>
      <c r="SOC27" s="433"/>
      <c r="SOD27" s="433"/>
      <c r="SOE27" s="433"/>
      <c r="SOF27" s="433"/>
      <c r="SOG27" s="433"/>
      <c r="SOH27" s="433"/>
      <c r="SOI27" s="433"/>
      <c r="SOJ27" s="433"/>
      <c r="SOK27" s="433"/>
      <c r="SOL27" s="433"/>
      <c r="SOM27" s="433"/>
      <c r="SON27" s="433"/>
      <c r="SOO27" s="433"/>
      <c r="SOP27" s="433"/>
      <c r="SOQ27" s="433"/>
      <c r="SOR27" s="433"/>
      <c r="SOS27" s="433"/>
      <c r="SOT27" s="433"/>
      <c r="SOU27" s="433"/>
      <c r="SOV27" s="433"/>
      <c r="SOW27" s="433"/>
      <c r="SOX27" s="433"/>
      <c r="SOY27" s="433"/>
      <c r="SOZ27" s="433"/>
      <c r="SPA27" s="433"/>
      <c r="SPB27" s="433"/>
      <c r="SPC27" s="433"/>
      <c r="SPD27" s="433"/>
      <c r="SPE27" s="433"/>
      <c r="SPF27" s="433"/>
      <c r="SPG27" s="433"/>
      <c r="SPH27" s="433"/>
      <c r="SPI27" s="433"/>
      <c r="SPJ27" s="433"/>
      <c r="SPK27" s="433"/>
      <c r="SPL27" s="433"/>
      <c r="SPM27" s="433"/>
      <c r="SPN27" s="433"/>
      <c r="SPO27" s="433"/>
      <c r="SPP27" s="433"/>
      <c r="SPQ27" s="433"/>
      <c r="SPR27" s="433"/>
      <c r="SPS27" s="433"/>
      <c r="SPT27" s="433"/>
      <c r="SPU27" s="433"/>
      <c r="SPV27" s="433"/>
      <c r="SPW27" s="433"/>
      <c r="SPX27" s="433"/>
      <c r="SPY27" s="433"/>
      <c r="SPZ27" s="433"/>
      <c r="SQA27" s="433"/>
      <c r="SQB27" s="433"/>
      <c r="SQC27" s="433"/>
      <c r="SQD27" s="433"/>
      <c r="SQE27" s="433"/>
      <c r="SQF27" s="433"/>
      <c r="SQG27" s="433"/>
      <c r="SQH27" s="433"/>
      <c r="SQI27" s="433"/>
      <c r="SQJ27" s="433"/>
      <c r="SQK27" s="433"/>
      <c r="SQL27" s="433"/>
      <c r="SQM27" s="433"/>
      <c r="SQN27" s="433"/>
      <c r="SQO27" s="433"/>
      <c r="SQP27" s="433"/>
      <c r="SQQ27" s="433"/>
      <c r="SQR27" s="433"/>
      <c r="SQS27" s="433"/>
      <c r="SQT27" s="433"/>
      <c r="SQU27" s="433"/>
      <c r="SQV27" s="433"/>
      <c r="SQW27" s="433"/>
      <c r="SQX27" s="433"/>
      <c r="SQY27" s="433"/>
      <c r="SQZ27" s="433"/>
      <c r="SRA27" s="433"/>
      <c r="SRB27" s="433"/>
      <c r="SRC27" s="433"/>
      <c r="SRD27" s="433"/>
      <c r="SRE27" s="433"/>
      <c r="SRF27" s="433"/>
      <c r="SRG27" s="433"/>
      <c r="SRH27" s="433"/>
      <c r="SRI27" s="433"/>
      <c r="SRJ27" s="433"/>
      <c r="SRK27" s="433"/>
      <c r="SRL27" s="433"/>
      <c r="SRM27" s="433"/>
      <c r="SRN27" s="433"/>
      <c r="SRO27" s="433"/>
      <c r="SRP27" s="433"/>
      <c r="SRQ27" s="433"/>
      <c r="SRR27" s="433"/>
      <c r="SRS27" s="433"/>
      <c r="SRT27" s="433"/>
      <c r="SRU27" s="433"/>
      <c r="SRV27" s="433"/>
      <c r="SRW27" s="433"/>
      <c r="SRX27" s="433"/>
      <c r="SRY27" s="433"/>
      <c r="SRZ27" s="433"/>
      <c r="SSA27" s="433"/>
      <c r="SSB27" s="433"/>
      <c r="SSC27" s="433"/>
      <c r="SSD27" s="433"/>
      <c r="SSE27" s="433"/>
      <c r="SSF27" s="433"/>
      <c r="SSG27" s="433"/>
      <c r="SSH27" s="433"/>
      <c r="SSI27" s="433"/>
      <c r="SSJ27" s="433"/>
      <c r="SSK27" s="433"/>
      <c r="SSL27" s="433"/>
      <c r="SSM27" s="433"/>
      <c r="SSN27" s="433"/>
      <c r="SSO27" s="433"/>
      <c r="SSP27" s="433"/>
      <c r="SSQ27" s="433"/>
      <c r="SSR27" s="433"/>
      <c r="SSS27" s="433"/>
      <c r="SST27" s="433"/>
      <c r="SSU27" s="433"/>
      <c r="SSV27" s="433"/>
      <c r="SSW27" s="433"/>
      <c r="SSX27" s="433"/>
      <c r="SSY27" s="433"/>
      <c r="SSZ27" s="433"/>
      <c r="STA27" s="433"/>
      <c r="STB27" s="433"/>
      <c r="STC27" s="433"/>
      <c r="STD27" s="433"/>
      <c r="STE27" s="433"/>
      <c r="STF27" s="433"/>
      <c r="STG27" s="433"/>
      <c r="STH27" s="433"/>
      <c r="STI27" s="433"/>
      <c r="STJ27" s="433"/>
      <c r="STK27" s="433"/>
      <c r="STL27" s="433"/>
      <c r="STM27" s="433"/>
      <c r="STN27" s="433"/>
      <c r="STO27" s="433"/>
      <c r="STP27" s="433"/>
      <c r="STQ27" s="433"/>
      <c r="STR27" s="433"/>
      <c r="STS27" s="433"/>
      <c r="STT27" s="433"/>
      <c r="STU27" s="433"/>
      <c r="STV27" s="433"/>
      <c r="STW27" s="433"/>
      <c r="STX27" s="433"/>
      <c r="STY27" s="433"/>
      <c r="STZ27" s="433"/>
      <c r="SUA27" s="433"/>
      <c r="SUB27" s="433"/>
      <c r="SUC27" s="433"/>
      <c r="SUD27" s="433"/>
      <c r="SUE27" s="433"/>
      <c r="SUF27" s="433"/>
      <c r="SUG27" s="433"/>
      <c r="SUH27" s="433"/>
      <c r="SUI27" s="433"/>
      <c r="SUJ27" s="433"/>
      <c r="SUK27" s="433"/>
      <c r="SUL27" s="433"/>
      <c r="SUM27" s="433"/>
      <c r="SUN27" s="433"/>
      <c r="SUO27" s="433"/>
      <c r="SUP27" s="433"/>
      <c r="SUQ27" s="433"/>
      <c r="SUR27" s="433"/>
      <c r="SUS27" s="433"/>
      <c r="SUT27" s="433"/>
      <c r="SUU27" s="433"/>
      <c r="SUV27" s="433"/>
      <c r="SUW27" s="433"/>
      <c r="SUX27" s="433"/>
      <c r="SUY27" s="433"/>
      <c r="SUZ27" s="433"/>
      <c r="SVA27" s="433"/>
      <c r="SVB27" s="433"/>
      <c r="SVC27" s="433"/>
      <c r="SVD27" s="433"/>
      <c r="SVE27" s="433"/>
      <c r="SVF27" s="433"/>
      <c r="SVG27" s="433"/>
      <c r="SVH27" s="433"/>
      <c r="SVI27" s="433"/>
      <c r="SVJ27" s="433"/>
      <c r="SVK27" s="433"/>
      <c r="SVL27" s="433"/>
      <c r="SVM27" s="433"/>
      <c r="SVN27" s="433"/>
      <c r="SVO27" s="433"/>
      <c r="SVP27" s="433"/>
      <c r="SVQ27" s="433"/>
      <c r="SVR27" s="433"/>
      <c r="SVS27" s="433"/>
      <c r="SVT27" s="433"/>
      <c r="SVU27" s="433"/>
      <c r="SVV27" s="433"/>
      <c r="SVW27" s="433"/>
      <c r="SVX27" s="433"/>
      <c r="SVY27" s="433"/>
      <c r="SVZ27" s="433"/>
      <c r="SWA27" s="433"/>
      <c r="SWB27" s="433"/>
      <c r="SWC27" s="433"/>
      <c r="SWD27" s="433"/>
      <c r="SWE27" s="433"/>
      <c r="SWF27" s="433"/>
      <c r="SWG27" s="433"/>
      <c r="SWH27" s="433"/>
      <c r="SWI27" s="433"/>
      <c r="SWJ27" s="433"/>
      <c r="SWK27" s="433"/>
      <c r="SWL27" s="433"/>
      <c r="SWM27" s="433"/>
      <c r="SWN27" s="433"/>
      <c r="SWO27" s="433"/>
      <c r="SWP27" s="433"/>
      <c r="SWQ27" s="433"/>
      <c r="SWR27" s="433"/>
      <c r="SWS27" s="433"/>
      <c r="SWT27" s="433"/>
      <c r="SWU27" s="433"/>
      <c r="SWV27" s="433"/>
      <c r="SWW27" s="433"/>
      <c r="SWX27" s="433"/>
      <c r="SWY27" s="433"/>
      <c r="SWZ27" s="433"/>
      <c r="SXA27" s="433"/>
      <c r="SXB27" s="433"/>
      <c r="SXC27" s="433"/>
      <c r="SXD27" s="433"/>
      <c r="SXE27" s="433"/>
      <c r="SXF27" s="433"/>
      <c r="SXG27" s="433"/>
      <c r="SXH27" s="433"/>
      <c r="SXI27" s="433"/>
      <c r="SXJ27" s="433"/>
      <c r="SXK27" s="433"/>
      <c r="SXL27" s="433"/>
      <c r="SXM27" s="433"/>
      <c r="SXN27" s="433"/>
      <c r="SXO27" s="433"/>
      <c r="SXP27" s="433"/>
      <c r="SXQ27" s="433"/>
      <c r="SXR27" s="433"/>
      <c r="SXS27" s="433"/>
      <c r="SXT27" s="433"/>
      <c r="SXU27" s="433"/>
      <c r="SXV27" s="433"/>
      <c r="SXW27" s="433"/>
      <c r="SXX27" s="433"/>
      <c r="SXY27" s="433"/>
      <c r="SXZ27" s="433"/>
      <c r="SYA27" s="433"/>
      <c r="SYB27" s="433"/>
      <c r="SYC27" s="433"/>
      <c r="SYD27" s="433"/>
      <c r="SYE27" s="433"/>
      <c r="SYF27" s="433"/>
      <c r="SYG27" s="433"/>
      <c r="SYH27" s="433"/>
      <c r="SYI27" s="433"/>
      <c r="SYJ27" s="433"/>
      <c r="SYK27" s="433"/>
      <c r="SYL27" s="433"/>
      <c r="SYM27" s="433"/>
      <c r="SYN27" s="433"/>
      <c r="SYO27" s="433"/>
      <c r="SYP27" s="433"/>
      <c r="SYQ27" s="433"/>
      <c r="SYR27" s="433"/>
      <c r="SYS27" s="433"/>
      <c r="SYT27" s="433"/>
      <c r="SYU27" s="433"/>
      <c r="SYV27" s="433"/>
      <c r="SYW27" s="433"/>
      <c r="SYX27" s="433"/>
      <c r="SYY27" s="433"/>
      <c r="SYZ27" s="433"/>
      <c r="SZA27" s="433"/>
      <c r="SZB27" s="433"/>
      <c r="SZC27" s="433"/>
      <c r="SZD27" s="433"/>
      <c r="SZE27" s="433"/>
      <c r="SZF27" s="433"/>
      <c r="SZG27" s="433"/>
      <c r="SZH27" s="433"/>
      <c r="SZI27" s="433"/>
      <c r="SZJ27" s="433"/>
      <c r="SZK27" s="433"/>
      <c r="SZL27" s="433"/>
      <c r="SZM27" s="433"/>
      <c r="SZN27" s="433"/>
      <c r="SZO27" s="433"/>
      <c r="SZP27" s="433"/>
      <c r="SZQ27" s="433"/>
      <c r="SZR27" s="433"/>
      <c r="SZS27" s="433"/>
      <c r="SZT27" s="433"/>
      <c r="SZU27" s="433"/>
      <c r="SZV27" s="433"/>
      <c r="SZW27" s="433"/>
      <c r="SZX27" s="433"/>
      <c r="SZY27" s="433"/>
      <c r="SZZ27" s="433"/>
      <c r="TAA27" s="433"/>
      <c r="TAB27" s="433"/>
      <c r="TAC27" s="433"/>
      <c r="TAD27" s="433"/>
      <c r="TAE27" s="433"/>
      <c r="TAF27" s="433"/>
      <c r="TAG27" s="433"/>
      <c r="TAH27" s="433"/>
      <c r="TAI27" s="433"/>
      <c r="TAJ27" s="433"/>
      <c r="TAK27" s="433"/>
      <c r="TAL27" s="433"/>
      <c r="TAM27" s="433"/>
      <c r="TAN27" s="433"/>
      <c r="TAO27" s="433"/>
      <c r="TAP27" s="433"/>
      <c r="TAQ27" s="433"/>
      <c r="TAR27" s="433"/>
      <c r="TAS27" s="433"/>
      <c r="TAT27" s="433"/>
      <c r="TAU27" s="433"/>
      <c r="TAV27" s="433"/>
      <c r="TAW27" s="433"/>
      <c r="TAX27" s="433"/>
      <c r="TAY27" s="433"/>
      <c r="TAZ27" s="433"/>
      <c r="TBA27" s="433"/>
      <c r="TBB27" s="433"/>
      <c r="TBC27" s="433"/>
      <c r="TBD27" s="433"/>
      <c r="TBE27" s="433"/>
      <c r="TBF27" s="433"/>
      <c r="TBG27" s="433"/>
      <c r="TBH27" s="433"/>
      <c r="TBI27" s="433"/>
      <c r="TBJ27" s="433"/>
      <c r="TBK27" s="433"/>
      <c r="TBL27" s="433"/>
      <c r="TBM27" s="433"/>
      <c r="TBN27" s="433"/>
      <c r="TBO27" s="433"/>
      <c r="TBP27" s="433"/>
      <c r="TBQ27" s="433"/>
      <c r="TBR27" s="433"/>
      <c r="TBS27" s="433"/>
      <c r="TBT27" s="433"/>
      <c r="TBU27" s="433"/>
      <c r="TBV27" s="433"/>
      <c r="TBW27" s="433"/>
      <c r="TBX27" s="433"/>
      <c r="TBY27" s="433"/>
      <c r="TBZ27" s="433"/>
      <c r="TCA27" s="433"/>
      <c r="TCB27" s="433"/>
      <c r="TCC27" s="433"/>
      <c r="TCD27" s="433"/>
      <c r="TCE27" s="433"/>
      <c r="TCF27" s="433"/>
      <c r="TCG27" s="433"/>
      <c r="TCH27" s="433"/>
      <c r="TCI27" s="433"/>
      <c r="TCJ27" s="433"/>
      <c r="TCK27" s="433"/>
      <c r="TCL27" s="433"/>
      <c r="TCM27" s="433"/>
      <c r="TCN27" s="433"/>
      <c r="TCO27" s="433"/>
      <c r="TCP27" s="433"/>
      <c r="TCQ27" s="433"/>
      <c r="TCR27" s="433"/>
      <c r="TCS27" s="433"/>
      <c r="TCT27" s="433"/>
      <c r="TCU27" s="433"/>
      <c r="TCV27" s="433"/>
      <c r="TCW27" s="433"/>
      <c r="TCX27" s="433"/>
      <c r="TCY27" s="433"/>
      <c r="TCZ27" s="433"/>
      <c r="TDA27" s="433"/>
      <c r="TDB27" s="433"/>
      <c r="TDC27" s="433"/>
      <c r="TDD27" s="433"/>
      <c r="TDE27" s="433"/>
      <c r="TDF27" s="433"/>
      <c r="TDG27" s="433"/>
      <c r="TDH27" s="433"/>
      <c r="TDI27" s="433"/>
      <c r="TDJ27" s="433"/>
      <c r="TDK27" s="433"/>
      <c r="TDL27" s="433"/>
      <c r="TDM27" s="433"/>
      <c r="TDN27" s="433"/>
      <c r="TDO27" s="433"/>
      <c r="TDP27" s="433"/>
      <c r="TDQ27" s="433"/>
      <c r="TDR27" s="433"/>
      <c r="TDS27" s="433"/>
      <c r="TDT27" s="433"/>
      <c r="TDU27" s="433"/>
      <c r="TDV27" s="433"/>
      <c r="TDW27" s="433"/>
      <c r="TDX27" s="433"/>
      <c r="TDY27" s="433"/>
      <c r="TDZ27" s="433"/>
      <c r="TEA27" s="433"/>
      <c r="TEB27" s="433"/>
      <c r="TEC27" s="433"/>
      <c r="TED27" s="433"/>
      <c r="TEE27" s="433"/>
      <c r="TEF27" s="433"/>
      <c r="TEG27" s="433"/>
      <c r="TEH27" s="433"/>
      <c r="TEI27" s="433"/>
      <c r="TEJ27" s="433"/>
      <c r="TEK27" s="433"/>
      <c r="TEL27" s="433"/>
      <c r="TEM27" s="433"/>
      <c r="TEN27" s="433"/>
      <c r="TEO27" s="433"/>
      <c r="TEP27" s="433"/>
      <c r="TEQ27" s="433"/>
      <c r="TER27" s="433"/>
      <c r="TES27" s="433"/>
      <c r="TET27" s="433"/>
      <c r="TEU27" s="433"/>
      <c r="TEV27" s="433"/>
      <c r="TEW27" s="433"/>
      <c r="TEX27" s="433"/>
      <c r="TEY27" s="433"/>
      <c r="TEZ27" s="433"/>
      <c r="TFA27" s="433"/>
      <c r="TFB27" s="433"/>
      <c r="TFC27" s="433"/>
      <c r="TFD27" s="433"/>
      <c r="TFE27" s="433"/>
      <c r="TFF27" s="433"/>
      <c r="TFG27" s="433"/>
      <c r="TFH27" s="433"/>
      <c r="TFI27" s="433"/>
      <c r="TFJ27" s="433"/>
      <c r="TFK27" s="433"/>
      <c r="TFL27" s="433"/>
      <c r="TFM27" s="433"/>
      <c r="TFN27" s="433"/>
      <c r="TFO27" s="433"/>
      <c r="TFP27" s="433"/>
      <c r="TFQ27" s="433"/>
      <c r="TFR27" s="433"/>
      <c r="TFS27" s="433"/>
      <c r="TFT27" s="433"/>
      <c r="TFU27" s="433"/>
      <c r="TFV27" s="433"/>
      <c r="TFW27" s="433"/>
      <c r="TFX27" s="433"/>
      <c r="TFY27" s="433"/>
      <c r="TFZ27" s="433"/>
      <c r="TGA27" s="433"/>
      <c r="TGB27" s="433"/>
      <c r="TGC27" s="433"/>
      <c r="TGD27" s="433"/>
      <c r="TGE27" s="433"/>
      <c r="TGF27" s="433"/>
      <c r="TGG27" s="433"/>
      <c r="TGH27" s="433"/>
      <c r="TGI27" s="433"/>
      <c r="TGJ27" s="433"/>
      <c r="TGK27" s="433"/>
      <c r="TGL27" s="433"/>
      <c r="TGM27" s="433"/>
      <c r="TGN27" s="433"/>
      <c r="TGO27" s="433"/>
      <c r="TGP27" s="433"/>
      <c r="TGQ27" s="433"/>
      <c r="TGR27" s="433"/>
      <c r="TGS27" s="433"/>
      <c r="TGT27" s="433"/>
      <c r="TGU27" s="433"/>
      <c r="TGV27" s="433"/>
      <c r="TGW27" s="433"/>
      <c r="TGX27" s="433"/>
      <c r="TGY27" s="433"/>
      <c r="TGZ27" s="433"/>
      <c r="THA27" s="433"/>
      <c r="THB27" s="433"/>
      <c r="THC27" s="433"/>
      <c r="THD27" s="433"/>
      <c r="THE27" s="433"/>
      <c r="THF27" s="433"/>
      <c r="THG27" s="433"/>
      <c r="THH27" s="433"/>
      <c r="THI27" s="433"/>
      <c r="THJ27" s="433"/>
      <c r="THK27" s="433"/>
      <c r="THL27" s="433"/>
      <c r="THM27" s="433"/>
      <c r="THN27" s="433"/>
      <c r="THO27" s="433"/>
      <c r="THP27" s="433"/>
      <c r="THQ27" s="433"/>
      <c r="THR27" s="433"/>
      <c r="THS27" s="433"/>
      <c r="THT27" s="433"/>
      <c r="THU27" s="433"/>
      <c r="THV27" s="433"/>
      <c r="THW27" s="433"/>
      <c r="THX27" s="433"/>
      <c r="THY27" s="433"/>
      <c r="THZ27" s="433"/>
      <c r="TIA27" s="433"/>
      <c r="TIB27" s="433"/>
      <c r="TIC27" s="433"/>
      <c r="TID27" s="433"/>
      <c r="TIE27" s="433"/>
      <c r="TIF27" s="433"/>
      <c r="TIG27" s="433"/>
      <c r="TIH27" s="433"/>
      <c r="TII27" s="433"/>
      <c r="TIJ27" s="433"/>
      <c r="TIK27" s="433"/>
      <c r="TIL27" s="433"/>
      <c r="TIM27" s="433"/>
      <c r="TIN27" s="433"/>
      <c r="TIO27" s="433"/>
      <c r="TIP27" s="433"/>
      <c r="TIQ27" s="433"/>
      <c r="TIR27" s="433"/>
      <c r="TIS27" s="433"/>
      <c r="TIT27" s="433"/>
      <c r="TIU27" s="433"/>
      <c r="TIV27" s="433"/>
      <c r="TIW27" s="433"/>
      <c r="TIX27" s="433"/>
      <c r="TIY27" s="433"/>
      <c r="TIZ27" s="433"/>
      <c r="TJA27" s="433"/>
      <c r="TJB27" s="433"/>
      <c r="TJC27" s="433"/>
      <c r="TJD27" s="433"/>
      <c r="TJE27" s="433"/>
      <c r="TJF27" s="433"/>
      <c r="TJG27" s="433"/>
      <c r="TJH27" s="433"/>
      <c r="TJI27" s="433"/>
      <c r="TJJ27" s="433"/>
      <c r="TJK27" s="433"/>
      <c r="TJL27" s="433"/>
      <c r="TJM27" s="433"/>
      <c r="TJN27" s="433"/>
      <c r="TJO27" s="433"/>
      <c r="TJP27" s="433"/>
      <c r="TJQ27" s="433"/>
      <c r="TJR27" s="433"/>
      <c r="TJS27" s="433"/>
      <c r="TJT27" s="433"/>
      <c r="TJU27" s="433"/>
      <c r="TJV27" s="433"/>
      <c r="TJW27" s="433"/>
      <c r="TJX27" s="433"/>
      <c r="TJY27" s="433"/>
      <c r="TJZ27" s="433"/>
      <c r="TKA27" s="433"/>
      <c r="TKB27" s="433"/>
      <c r="TKC27" s="433"/>
      <c r="TKD27" s="433"/>
      <c r="TKE27" s="433"/>
      <c r="TKF27" s="433"/>
      <c r="TKG27" s="433"/>
      <c r="TKH27" s="433"/>
      <c r="TKI27" s="433"/>
      <c r="TKJ27" s="433"/>
      <c r="TKK27" s="433"/>
      <c r="TKL27" s="433"/>
      <c r="TKM27" s="433"/>
      <c r="TKN27" s="433"/>
      <c r="TKO27" s="433"/>
      <c r="TKP27" s="433"/>
      <c r="TKQ27" s="433"/>
      <c r="TKR27" s="433"/>
      <c r="TKS27" s="433"/>
      <c r="TKT27" s="433"/>
      <c r="TKU27" s="433"/>
      <c r="TKV27" s="433"/>
      <c r="TKW27" s="433"/>
      <c r="TKX27" s="433"/>
      <c r="TKY27" s="433"/>
      <c r="TKZ27" s="433"/>
      <c r="TLA27" s="433"/>
      <c r="TLB27" s="433"/>
      <c r="TLC27" s="433"/>
      <c r="TLD27" s="433"/>
      <c r="TLE27" s="433"/>
      <c r="TLF27" s="433"/>
      <c r="TLG27" s="433"/>
      <c r="TLH27" s="433"/>
      <c r="TLI27" s="433"/>
      <c r="TLJ27" s="433"/>
      <c r="TLK27" s="433"/>
      <c r="TLL27" s="433"/>
      <c r="TLM27" s="433"/>
      <c r="TLN27" s="433"/>
      <c r="TLO27" s="433"/>
      <c r="TLP27" s="433"/>
      <c r="TLQ27" s="433"/>
      <c r="TLR27" s="433"/>
      <c r="TLS27" s="433"/>
      <c r="TLT27" s="433"/>
      <c r="TLU27" s="433"/>
      <c r="TLV27" s="433"/>
      <c r="TLW27" s="433"/>
      <c r="TLX27" s="433"/>
      <c r="TLY27" s="433"/>
      <c r="TLZ27" s="433"/>
      <c r="TMA27" s="433"/>
      <c r="TMB27" s="433"/>
      <c r="TMC27" s="433"/>
      <c r="TMD27" s="433"/>
      <c r="TME27" s="433"/>
      <c r="TMF27" s="433"/>
      <c r="TMG27" s="433"/>
      <c r="TMH27" s="433"/>
      <c r="TMI27" s="433"/>
      <c r="TMJ27" s="433"/>
      <c r="TMK27" s="433"/>
      <c r="TML27" s="433"/>
      <c r="TMM27" s="433"/>
      <c r="TMN27" s="433"/>
      <c r="TMO27" s="433"/>
      <c r="TMP27" s="433"/>
      <c r="TMQ27" s="433"/>
      <c r="TMR27" s="433"/>
      <c r="TMS27" s="433"/>
      <c r="TMT27" s="433"/>
      <c r="TMU27" s="433"/>
      <c r="TMV27" s="433"/>
      <c r="TMW27" s="433"/>
      <c r="TMX27" s="433"/>
      <c r="TMY27" s="433"/>
      <c r="TMZ27" s="433"/>
      <c r="TNA27" s="433"/>
      <c r="TNB27" s="433"/>
      <c r="TNC27" s="433"/>
      <c r="TND27" s="433"/>
      <c r="TNE27" s="433"/>
      <c r="TNF27" s="433"/>
      <c r="TNG27" s="433"/>
      <c r="TNH27" s="433"/>
      <c r="TNI27" s="433"/>
      <c r="TNJ27" s="433"/>
      <c r="TNK27" s="433"/>
      <c r="TNL27" s="433"/>
      <c r="TNM27" s="433"/>
      <c r="TNN27" s="433"/>
      <c r="TNO27" s="433"/>
      <c r="TNP27" s="433"/>
      <c r="TNQ27" s="433"/>
      <c r="TNR27" s="433"/>
      <c r="TNS27" s="433"/>
      <c r="TNT27" s="433"/>
      <c r="TNU27" s="433"/>
      <c r="TNV27" s="433"/>
      <c r="TNW27" s="433"/>
      <c r="TNX27" s="433"/>
      <c r="TNY27" s="433"/>
      <c r="TNZ27" s="433"/>
      <c r="TOA27" s="433"/>
      <c r="TOB27" s="433"/>
      <c r="TOC27" s="433"/>
      <c r="TOD27" s="433"/>
      <c r="TOE27" s="433"/>
      <c r="TOF27" s="433"/>
      <c r="TOG27" s="433"/>
      <c r="TOH27" s="433"/>
      <c r="TOI27" s="433"/>
      <c r="TOJ27" s="433"/>
      <c r="TOK27" s="433"/>
      <c r="TOL27" s="433"/>
      <c r="TOM27" s="433"/>
      <c r="TON27" s="433"/>
      <c r="TOO27" s="433"/>
      <c r="TOP27" s="433"/>
      <c r="TOQ27" s="433"/>
      <c r="TOR27" s="433"/>
      <c r="TOS27" s="433"/>
      <c r="TOT27" s="433"/>
      <c r="TOU27" s="433"/>
      <c r="TOV27" s="433"/>
      <c r="TOW27" s="433"/>
      <c r="TOX27" s="433"/>
      <c r="TOY27" s="433"/>
      <c r="TOZ27" s="433"/>
      <c r="TPA27" s="433"/>
      <c r="TPB27" s="433"/>
      <c r="TPC27" s="433"/>
      <c r="TPD27" s="433"/>
      <c r="TPE27" s="433"/>
      <c r="TPF27" s="433"/>
      <c r="TPG27" s="433"/>
      <c r="TPH27" s="433"/>
      <c r="TPI27" s="433"/>
      <c r="TPJ27" s="433"/>
      <c r="TPK27" s="433"/>
      <c r="TPL27" s="433"/>
      <c r="TPM27" s="433"/>
      <c r="TPN27" s="433"/>
      <c r="TPO27" s="433"/>
      <c r="TPP27" s="433"/>
      <c r="TPQ27" s="433"/>
      <c r="TPR27" s="433"/>
      <c r="TPS27" s="433"/>
      <c r="TPT27" s="433"/>
      <c r="TPU27" s="433"/>
      <c r="TPV27" s="433"/>
      <c r="TPW27" s="433"/>
      <c r="TPX27" s="433"/>
      <c r="TPY27" s="433"/>
      <c r="TPZ27" s="433"/>
      <c r="TQA27" s="433"/>
      <c r="TQB27" s="433"/>
      <c r="TQC27" s="433"/>
      <c r="TQD27" s="433"/>
      <c r="TQE27" s="433"/>
      <c r="TQF27" s="433"/>
      <c r="TQG27" s="433"/>
      <c r="TQH27" s="433"/>
      <c r="TQI27" s="433"/>
      <c r="TQJ27" s="433"/>
      <c r="TQK27" s="433"/>
      <c r="TQL27" s="433"/>
      <c r="TQM27" s="433"/>
      <c r="TQN27" s="433"/>
      <c r="TQO27" s="433"/>
      <c r="TQP27" s="433"/>
      <c r="TQQ27" s="433"/>
      <c r="TQR27" s="433"/>
      <c r="TQS27" s="433"/>
      <c r="TQT27" s="433"/>
      <c r="TQU27" s="433"/>
      <c r="TQV27" s="433"/>
      <c r="TQW27" s="433"/>
      <c r="TQX27" s="433"/>
      <c r="TQY27" s="433"/>
      <c r="TQZ27" s="433"/>
      <c r="TRA27" s="433"/>
      <c r="TRB27" s="433"/>
      <c r="TRC27" s="433"/>
      <c r="TRD27" s="433"/>
      <c r="TRE27" s="433"/>
      <c r="TRF27" s="433"/>
      <c r="TRG27" s="433"/>
      <c r="TRH27" s="433"/>
      <c r="TRI27" s="433"/>
      <c r="TRJ27" s="433"/>
      <c r="TRK27" s="433"/>
      <c r="TRL27" s="433"/>
      <c r="TRM27" s="433"/>
      <c r="TRN27" s="433"/>
      <c r="TRO27" s="433"/>
      <c r="TRP27" s="433"/>
      <c r="TRQ27" s="433"/>
      <c r="TRR27" s="433"/>
      <c r="TRS27" s="433"/>
      <c r="TRT27" s="433"/>
      <c r="TRU27" s="433"/>
      <c r="TRV27" s="433"/>
      <c r="TRW27" s="433"/>
      <c r="TRX27" s="433"/>
      <c r="TRY27" s="433"/>
      <c r="TRZ27" s="433"/>
      <c r="TSA27" s="433"/>
      <c r="TSB27" s="433"/>
      <c r="TSC27" s="433"/>
      <c r="TSD27" s="433"/>
      <c r="TSE27" s="433"/>
      <c r="TSF27" s="433"/>
      <c r="TSG27" s="433"/>
      <c r="TSH27" s="433"/>
      <c r="TSI27" s="433"/>
      <c r="TSJ27" s="433"/>
      <c r="TSK27" s="433"/>
      <c r="TSL27" s="433"/>
      <c r="TSM27" s="433"/>
      <c r="TSN27" s="433"/>
      <c r="TSO27" s="433"/>
      <c r="TSP27" s="433"/>
      <c r="TSQ27" s="433"/>
      <c r="TSR27" s="433"/>
      <c r="TSS27" s="433"/>
      <c r="TST27" s="433"/>
      <c r="TSU27" s="433"/>
      <c r="TSV27" s="433"/>
      <c r="TSW27" s="433"/>
      <c r="TSX27" s="433"/>
      <c r="TSY27" s="433"/>
      <c r="TSZ27" s="433"/>
      <c r="TTA27" s="433"/>
      <c r="TTB27" s="433"/>
      <c r="TTC27" s="433"/>
      <c r="TTD27" s="433"/>
      <c r="TTE27" s="433"/>
      <c r="TTF27" s="433"/>
      <c r="TTG27" s="433"/>
      <c r="TTH27" s="433"/>
      <c r="TTI27" s="433"/>
      <c r="TTJ27" s="433"/>
      <c r="TTK27" s="433"/>
      <c r="TTL27" s="433"/>
      <c r="TTM27" s="433"/>
      <c r="TTN27" s="433"/>
      <c r="TTO27" s="433"/>
      <c r="TTP27" s="433"/>
      <c r="TTQ27" s="433"/>
      <c r="TTR27" s="433"/>
      <c r="TTS27" s="433"/>
      <c r="TTT27" s="433"/>
      <c r="TTU27" s="433"/>
      <c r="TTV27" s="433"/>
      <c r="TTW27" s="433"/>
      <c r="TTX27" s="433"/>
      <c r="TTY27" s="433"/>
      <c r="TTZ27" s="433"/>
      <c r="TUA27" s="433"/>
      <c r="TUB27" s="433"/>
      <c r="TUC27" s="433"/>
      <c r="TUD27" s="433"/>
      <c r="TUE27" s="433"/>
      <c r="TUF27" s="433"/>
      <c r="TUG27" s="433"/>
      <c r="TUH27" s="433"/>
      <c r="TUI27" s="433"/>
      <c r="TUJ27" s="433"/>
      <c r="TUK27" s="433"/>
      <c r="TUL27" s="433"/>
      <c r="TUM27" s="433"/>
      <c r="TUN27" s="433"/>
      <c r="TUO27" s="433"/>
      <c r="TUP27" s="433"/>
      <c r="TUQ27" s="433"/>
      <c r="TUR27" s="433"/>
      <c r="TUS27" s="433"/>
      <c r="TUT27" s="433"/>
      <c r="TUU27" s="433"/>
      <c r="TUV27" s="433"/>
      <c r="TUW27" s="433"/>
      <c r="TUX27" s="433"/>
      <c r="TUY27" s="433"/>
      <c r="TUZ27" s="433"/>
      <c r="TVA27" s="433"/>
      <c r="TVB27" s="433"/>
      <c r="TVC27" s="433"/>
      <c r="TVD27" s="433"/>
      <c r="TVE27" s="433"/>
      <c r="TVF27" s="433"/>
      <c r="TVG27" s="433"/>
      <c r="TVH27" s="433"/>
      <c r="TVI27" s="433"/>
      <c r="TVJ27" s="433"/>
      <c r="TVK27" s="433"/>
      <c r="TVL27" s="433"/>
      <c r="TVM27" s="433"/>
      <c r="TVN27" s="433"/>
      <c r="TVO27" s="433"/>
      <c r="TVP27" s="433"/>
      <c r="TVQ27" s="433"/>
      <c r="TVR27" s="433"/>
      <c r="TVS27" s="433"/>
      <c r="TVT27" s="433"/>
      <c r="TVU27" s="433"/>
      <c r="TVV27" s="433"/>
      <c r="TVW27" s="433"/>
      <c r="TVX27" s="433"/>
      <c r="TVY27" s="433"/>
      <c r="TVZ27" s="433"/>
      <c r="TWA27" s="433"/>
      <c r="TWB27" s="433"/>
      <c r="TWC27" s="433"/>
      <c r="TWD27" s="433"/>
      <c r="TWE27" s="433"/>
      <c r="TWF27" s="433"/>
      <c r="TWG27" s="433"/>
      <c r="TWH27" s="433"/>
      <c r="TWI27" s="433"/>
      <c r="TWJ27" s="433"/>
      <c r="TWK27" s="433"/>
      <c r="TWL27" s="433"/>
      <c r="TWM27" s="433"/>
      <c r="TWN27" s="433"/>
      <c r="TWO27" s="433"/>
      <c r="TWP27" s="433"/>
      <c r="TWQ27" s="433"/>
      <c r="TWR27" s="433"/>
      <c r="TWS27" s="433"/>
      <c r="TWT27" s="433"/>
      <c r="TWU27" s="433"/>
      <c r="TWV27" s="433"/>
      <c r="TWW27" s="433"/>
      <c r="TWX27" s="433"/>
      <c r="TWY27" s="433"/>
      <c r="TWZ27" s="433"/>
      <c r="TXA27" s="433"/>
      <c r="TXB27" s="433"/>
      <c r="TXC27" s="433"/>
      <c r="TXD27" s="433"/>
      <c r="TXE27" s="433"/>
      <c r="TXF27" s="433"/>
      <c r="TXG27" s="433"/>
      <c r="TXH27" s="433"/>
      <c r="TXI27" s="433"/>
      <c r="TXJ27" s="433"/>
      <c r="TXK27" s="433"/>
      <c r="TXL27" s="433"/>
      <c r="TXM27" s="433"/>
      <c r="TXN27" s="433"/>
      <c r="TXO27" s="433"/>
      <c r="TXP27" s="433"/>
      <c r="TXQ27" s="433"/>
      <c r="TXR27" s="433"/>
      <c r="TXS27" s="433"/>
      <c r="TXT27" s="433"/>
      <c r="TXU27" s="433"/>
      <c r="TXV27" s="433"/>
      <c r="TXW27" s="433"/>
      <c r="TXX27" s="433"/>
      <c r="TXY27" s="433"/>
      <c r="TXZ27" s="433"/>
      <c r="TYA27" s="433"/>
      <c r="TYB27" s="433"/>
      <c r="TYC27" s="433"/>
      <c r="TYD27" s="433"/>
      <c r="TYE27" s="433"/>
      <c r="TYF27" s="433"/>
      <c r="TYG27" s="433"/>
      <c r="TYH27" s="433"/>
      <c r="TYI27" s="433"/>
      <c r="TYJ27" s="433"/>
      <c r="TYK27" s="433"/>
      <c r="TYL27" s="433"/>
      <c r="TYM27" s="433"/>
      <c r="TYN27" s="433"/>
      <c r="TYO27" s="433"/>
      <c r="TYP27" s="433"/>
      <c r="TYQ27" s="433"/>
      <c r="TYR27" s="433"/>
      <c r="TYS27" s="433"/>
      <c r="TYT27" s="433"/>
      <c r="TYU27" s="433"/>
      <c r="TYV27" s="433"/>
      <c r="TYW27" s="433"/>
      <c r="TYX27" s="433"/>
      <c r="TYY27" s="433"/>
      <c r="TYZ27" s="433"/>
      <c r="TZA27" s="433"/>
      <c r="TZB27" s="433"/>
      <c r="TZC27" s="433"/>
      <c r="TZD27" s="433"/>
      <c r="TZE27" s="433"/>
      <c r="TZF27" s="433"/>
      <c r="TZG27" s="433"/>
      <c r="TZH27" s="433"/>
      <c r="TZI27" s="433"/>
      <c r="TZJ27" s="433"/>
      <c r="TZK27" s="433"/>
      <c r="TZL27" s="433"/>
      <c r="TZM27" s="433"/>
      <c r="TZN27" s="433"/>
      <c r="TZO27" s="433"/>
      <c r="TZP27" s="433"/>
      <c r="TZQ27" s="433"/>
      <c r="TZR27" s="433"/>
      <c r="TZS27" s="433"/>
      <c r="TZT27" s="433"/>
      <c r="TZU27" s="433"/>
      <c r="TZV27" s="433"/>
      <c r="TZW27" s="433"/>
      <c r="TZX27" s="433"/>
      <c r="TZY27" s="433"/>
      <c r="TZZ27" s="433"/>
      <c r="UAA27" s="433"/>
      <c r="UAB27" s="433"/>
      <c r="UAC27" s="433"/>
      <c r="UAD27" s="433"/>
      <c r="UAE27" s="433"/>
      <c r="UAF27" s="433"/>
      <c r="UAG27" s="433"/>
      <c r="UAH27" s="433"/>
      <c r="UAI27" s="433"/>
      <c r="UAJ27" s="433"/>
      <c r="UAK27" s="433"/>
      <c r="UAL27" s="433"/>
      <c r="UAM27" s="433"/>
      <c r="UAN27" s="433"/>
      <c r="UAO27" s="433"/>
      <c r="UAP27" s="433"/>
      <c r="UAQ27" s="433"/>
      <c r="UAR27" s="433"/>
      <c r="UAS27" s="433"/>
      <c r="UAT27" s="433"/>
      <c r="UAU27" s="433"/>
      <c r="UAV27" s="433"/>
      <c r="UAW27" s="433"/>
      <c r="UAX27" s="433"/>
      <c r="UAY27" s="433"/>
      <c r="UAZ27" s="433"/>
      <c r="UBA27" s="433"/>
      <c r="UBB27" s="433"/>
      <c r="UBC27" s="433"/>
      <c r="UBD27" s="433"/>
      <c r="UBE27" s="433"/>
      <c r="UBF27" s="433"/>
      <c r="UBG27" s="433"/>
      <c r="UBH27" s="433"/>
      <c r="UBI27" s="433"/>
      <c r="UBJ27" s="433"/>
      <c r="UBK27" s="433"/>
      <c r="UBL27" s="433"/>
      <c r="UBM27" s="433"/>
      <c r="UBN27" s="433"/>
      <c r="UBO27" s="433"/>
      <c r="UBP27" s="433"/>
      <c r="UBQ27" s="433"/>
      <c r="UBR27" s="433"/>
      <c r="UBS27" s="433"/>
      <c r="UBT27" s="433"/>
      <c r="UBU27" s="433"/>
      <c r="UBV27" s="433"/>
      <c r="UBW27" s="433"/>
      <c r="UBX27" s="433"/>
      <c r="UBY27" s="433"/>
      <c r="UBZ27" s="433"/>
      <c r="UCA27" s="433"/>
      <c r="UCB27" s="433"/>
      <c r="UCC27" s="433"/>
      <c r="UCD27" s="433"/>
      <c r="UCE27" s="433"/>
      <c r="UCF27" s="433"/>
      <c r="UCG27" s="433"/>
      <c r="UCH27" s="433"/>
      <c r="UCI27" s="433"/>
      <c r="UCJ27" s="433"/>
      <c r="UCK27" s="433"/>
      <c r="UCL27" s="433"/>
      <c r="UCM27" s="433"/>
      <c r="UCN27" s="433"/>
      <c r="UCO27" s="433"/>
      <c r="UCP27" s="433"/>
      <c r="UCQ27" s="433"/>
      <c r="UCR27" s="433"/>
      <c r="UCS27" s="433"/>
      <c r="UCT27" s="433"/>
      <c r="UCU27" s="433"/>
      <c r="UCV27" s="433"/>
      <c r="UCW27" s="433"/>
      <c r="UCX27" s="433"/>
      <c r="UCY27" s="433"/>
      <c r="UCZ27" s="433"/>
      <c r="UDA27" s="433"/>
      <c r="UDB27" s="433"/>
      <c r="UDC27" s="433"/>
      <c r="UDD27" s="433"/>
      <c r="UDE27" s="433"/>
      <c r="UDF27" s="433"/>
      <c r="UDG27" s="433"/>
      <c r="UDH27" s="433"/>
      <c r="UDI27" s="433"/>
      <c r="UDJ27" s="433"/>
      <c r="UDK27" s="433"/>
      <c r="UDL27" s="433"/>
      <c r="UDM27" s="433"/>
      <c r="UDN27" s="433"/>
      <c r="UDO27" s="433"/>
      <c r="UDP27" s="433"/>
      <c r="UDQ27" s="433"/>
      <c r="UDR27" s="433"/>
      <c r="UDS27" s="433"/>
      <c r="UDT27" s="433"/>
      <c r="UDU27" s="433"/>
      <c r="UDV27" s="433"/>
      <c r="UDW27" s="433"/>
      <c r="UDX27" s="433"/>
      <c r="UDY27" s="433"/>
      <c r="UDZ27" s="433"/>
      <c r="UEA27" s="433"/>
      <c r="UEB27" s="433"/>
      <c r="UEC27" s="433"/>
      <c r="UED27" s="433"/>
      <c r="UEE27" s="433"/>
      <c r="UEF27" s="433"/>
      <c r="UEG27" s="433"/>
      <c r="UEH27" s="433"/>
      <c r="UEI27" s="433"/>
      <c r="UEJ27" s="433"/>
      <c r="UEK27" s="433"/>
      <c r="UEL27" s="433"/>
      <c r="UEM27" s="433"/>
      <c r="UEN27" s="433"/>
      <c r="UEO27" s="433"/>
      <c r="UEP27" s="433"/>
      <c r="UEQ27" s="433"/>
      <c r="UER27" s="433"/>
      <c r="UES27" s="433"/>
      <c r="UET27" s="433"/>
      <c r="UEU27" s="433"/>
      <c r="UEV27" s="433"/>
      <c r="UEW27" s="433"/>
      <c r="UEX27" s="433"/>
      <c r="UEY27" s="433"/>
      <c r="UEZ27" s="433"/>
      <c r="UFA27" s="433"/>
      <c r="UFB27" s="433"/>
      <c r="UFC27" s="433"/>
      <c r="UFD27" s="433"/>
      <c r="UFE27" s="433"/>
      <c r="UFF27" s="433"/>
      <c r="UFG27" s="433"/>
      <c r="UFH27" s="433"/>
      <c r="UFI27" s="433"/>
      <c r="UFJ27" s="433"/>
      <c r="UFK27" s="433"/>
      <c r="UFL27" s="433"/>
      <c r="UFM27" s="433"/>
      <c r="UFN27" s="433"/>
      <c r="UFO27" s="433"/>
      <c r="UFP27" s="433"/>
      <c r="UFQ27" s="433"/>
      <c r="UFR27" s="433"/>
      <c r="UFS27" s="433"/>
      <c r="UFT27" s="433"/>
      <c r="UFU27" s="433"/>
      <c r="UFV27" s="433"/>
      <c r="UFW27" s="433"/>
      <c r="UFX27" s="433"/>
      <c r="UFY27" s="433"/>
      <c r="UFZ27" s="433"/>
      <c r="UGA27" s="433"/>
      <c r="UGB27" s="433"/>
      <c r="UGC27" s="433"/>
      <c r="UGD27" s="433"/>
      <c r="UGE27" s="433"/>
      <c r="UGF27" s="433"/>
      <c r="UGG27" s="433"/>
      <c r="UGH27" s="433"/>
      <c r="UGI27" s="433"/>
      <c r="UGJ27" s="433"/>
      <c r="UGK27" s="433"/>
      <c r="UGL27" s="433"/>
      <c r="UGM27" s="433"/>
      <c r="UGN27" s="433"/>
      <c r="UGO27" s="433"/>
      <c r="UGP27" s="433"/>
      <c r="UGQ27" s="433"/>
      <c r="UGR27" s="433"/>
      <c r="UGS27" s="433"/>
      <c r="UGT27" s="433"/>
      <c r="UGU27" s="433"/>
      <c r="UGV27" s="433"/>
      <c r="UGW27" s="433"/>
      <c r="UGX27" s="433"/>
      <c r="UGY27" s="433"/>
      <c r="UGZ27" s="433"/>
      <c r="UHA27" s="433"/>
      <c r="UHB27" s="433"/>
      <c r="UHC27" s="433"/>
      <c r="UHD27" s="433"/>
      <c r="UHE27" s="433"/>
      <c r="UHF27" s="433"/>
      <c r="UHG27" s="433"/>
      <c r="UHH27" s="433"/>
      <c r="UHI27" s="433"/>
      <c r="UHJ27" s="433"/>
      <c r="UHK27" s="433"/>
      <c r="UHL27" s="433"/>
      <c r="UHM27" s="433"/>
      <c r="UHN27" s="433"/>
      <c r="UHO27" s="433"/>
      <c r="UHP27" s="433"/>
      <c r="UHQ27" s="433"/>
      <c r="UHR27" s="433"/>
      <c r="UHS27" s="433"/>
      <c r="UHT27" s="433"/>
      <c r="UHU27" s="433"/>
      <c r="UHV27" s="433"/>
      <c r="UHW27" s="433"/>
      <c r="UHX27" s="433"/>
      <c r="UHY27" s="433"/>
      <c r="UHZ27" s="433"/>
      <c r="UIA27" s="433"/>
      <c r="UIB27" s="433"/>
      <c r="UIC27" s="433"/>
      <c r="UID27" s="433"/>
      <c r="UIE27" s="433"/>
      <c r="UIF27" s="433"/>
      <c r="UIG27" s="433"/>
      <c r="UIH27" s="433"/>
      <c r="UII27" s="433"/>
      <c r="UIJ27" s="433"/>
      <c r="UIK27" s="433"/>
      <c r="UIL27" s="433"/>
      <c r="UIM27" s="433"/>
      <c r="UIN27" s="433"/>
      <c r="UIO27" s="433"/>
      <c r="UIP27" s="433"/>
      <c r="UIQ27" s="433"/>
      <c r="UIR27" s="433"/>
      <c r="UIS27" s="433"/>
      <c r="UIT27" s="433"/>
      <c r="UIU27" s="433"/>
      <c r="UIV27" s="433"/>
      <c r="UIW27" s="433"/>
      <c r="UIX27" s="433"/>
      <c r="UIY27" s="433"/>
      <c r="UIZ27" s="433"/>
      <c r="UJA27" s="433"/>
      <c r="UJB27" s="433"/>
      <c r="UJC27" s="433"/>
      <c r="UJD27" s="433"/>
      <c r="UJE27" s="433"/>
      <c r="UJF27" s="433"/>
      <c r="UJG27" s="433"/>
      <c r="UJH27" s="433"/>
      <c r="UJI27" s="433"/>
      <c r="UJJ27" s="433"/>
      <c r="UJK27" s="433"/>
      <c r="UJL27" s="433"/>
      <c r="UJM27" s="433"/>
      <c r="UJN27" s="433"/>
      <c r="UJO27" s="433"/>
      <c r="UJP27" s="433"/>
      <c r="UJQ27" s="433"/>
      <c r="UJR27" s="433"/>
      <c r="UJS27" s="433"/>
      <c r="UJT27" s="433"/>
      <c r="UJU27" s="433"/>
      <c r="UJV27" s="433"/>
      <c r="UJW27" s="433"/>
      <c r="UJX27" s="433"/>
      <c r="UJY27" s="433"/>
      <c r="UJZ27" s="433"/>
      <c r="UKA27" s="433"/>
      <c r="UKB27" s="433"/>
      <c r="UKC27" s="433"/>
      <c r="UKD27" s="433"/>
      <c r="UKE27" s="433"/>
      <c r="UKF27" s="433"/>
      <c r="UKG27" s="433"/>
      <c r="UKH27" s="433"/>
      <c r="UKI27" s="433"/>
      <c r="UKJ27" s="433"/>
      <c r="UKK27" s="433"/>
      <c r="UKL27" s="433"/>
      <c r="UKM27" s="433"/>
      <c r="UKN27" s="433"/>
      <c r="UKO27" s="433"/>
      <c r="UKP27" s="433"/>
      <c r="UKQ27" s="433"/>
      <c r="UKR27" s="433"/>
      <c r="UKS27" s="433"/>
      <c r="UKT27" s="433"/>
      <c r="UKU27" s="433"/>
      <c r="UKV27" s="433"/>
      <c r="UKW27" s="433"/>
      <c r="UKX27" s="433"/>
      <c r="UKY27" s="433"/>
      <c r="UKZ27" s="433"/>
      <c r="ULA27" s="433"/>
      <c r="ULB27" s="433"/>
      <c r="ULC27" s="433"/>
      <c r="ULD27" s="433"/>
      <c r="ULE27" s="433"/>
      <c r="ULF27" s="433"/>
      <c r="ULG27" s="433"/>
      <c r="ULH27" s="433"/>
      <c r="ULI27" s="433"/>
      <c r="ULJ27" s="433"/>
      <c r="ULK27" s="433"/>
      <c r="ULL27" s="433"/>
      <c r="ULM27" s="433"/>
      <c r="ULN27" s="433"/>
      <c r="ULO27" s="433"/>
      <c r="ULP27" s="433"/>
      <c r="ULQ27" s="433"/>
      <c r="ULR27" s="433"/>
      <c r="ULS27" s="433"/>
      <c r="ULT27" s="433"/>
      <c r="ULU27" s="433"/>
      <c r="ULV27" s="433"/>
      <c r="ULW27" s="433"/>
      <c r="ULX27" s="433"/>
      <c r="ULY27" s="433"/>
      <c r="ULZ27" s="433"/>
      <c r="UMA27" s="433"/>
      <c r="UMB27" s="433"/>
      <c r="UMC27" s="433"/>
      <c r="UMD27" s="433"/>
      <c r="UME27" s="433"/>
      <c r="UMF27" s="433"/>
      <c r="UMG27" s="433"/>
      <c r="UMH27" s="433"/>
      <c r="UMI27" s="433"/>
      <c r="UMJ27" s="433"/>
      <c r="UMK27" s="433"/>
      <c r="UML27" s="433"/>
      <c r="UMM27" s="433"/>
      <c r="UMN27" s="433"/>
      <c r="UMO27" s="433"/>
      <c r="UMP27" s="433"/>
      <c r="UMQ27" s="433"/>
      <c r="UMR27" s="433"/>
      <c r="UMS27" s="433"/>
      <c r="UMT27" s="433"/>
      <c r="UMU27" s="433"/>
      <c r="UMV27" s="433"/>
      <c r="UMW27" s="433"/>
      <c r="UMX27" s="433"/>
      <c r="UMY27" s="433"/>
      <c r="UMZ27" s="433"/>
      <c r="UNA27" s="433"/>
      <c r="UNB27" s="433"/>
      <c r="UNC27" s="433"/>
      <c r="UND27" s="433"/>
      <c r="UNE27" s="433"/>
      <c r="UNF27" s="433"/>
      <c r="UNG27" s="433"/>
      <c r="UNH27" s="433"/>
      <c r="UNI27" s="433"/>
      <c r="UNJ27" s="433"/>
      <c r="UNK27" s="433"/>
      <c r="UNL27" s="433"/>
      <c r="UNM27" s="433"/>
      <c r="UNN27" s="433"/>
      <c r="UNO27" s="433"/>
      <c r="UNP27" s="433"/>
      <c r="UNQ27" s="433"/>
      <c r="UNR27" s="433"/>
      <c r="UNS27" s="433"/>
      <c r="UNT27" s="433"/>
      <c r="UNU27" s="433"/>
      <c r="UNV27" s="433"/>
      <c r="UNW27" s="433"/>
      <c r="UNX27" s="433"/>
      <c r="UNY27" s="433"/>
      <c r="UNZ27" s="433"/>
      <c r="UOA27" s="433"/>
      <c r="UOB27" s="433"/>
      <c r="UOC27" s="433"/>
      <c r="UOD27" s="433"/>
      <c r="UOE27" s="433"/>
      <c r="UOF27" s="433"/>
      <c r="UOG27" s="433"/>
      <c r="UOH27" s="433"/>
      <c r="UOI27" s="433"/>
      <c r="UOJ27" s="433"/>
      <c r="UOK27" s="433"/>
      <c r="UOL27" s="433"/>
      <c r="UOM27" s="433"/>
      <c r="UON27" s="433"/>
      <c r="UOO27" s="433"/>
      <c r="UOP27" s="433"/>
      <c r="UOQ27" s="433"/>
      <c r="UOR27" s="433"/>
      <c r="UOS27" s="433"/>
      <c r="UOT27" s="433"/>
      <c r="UOU27" s="433"/>
      <c r="UOV27" s="433"/>
      <c r="UOW27" s="433"/>
      <c r="UOX27" s="433"/>
      <c r="UOY27" s="433"/>
      <c r="UOZ27" s="433"/>
      <c r="UPA27" s="433"/>
      <c r="UPB27" s="433"/>
      <c r="UPC27" s="433"/>
      <c r="UPD27" s="433"/>
      <c r="UPE27" s="433"/>
      <c r="UPF27" s="433"/>
      <c r="UPG27" s="433"/>
      <c r="UPH27" s="433"/>
      <c r="UPI27" s="433"/>
      <c r="UPJ27" s="433"/>
      <c r="UPK27" s="433"/>
      <c r="UPL27" s="433"/>
      <c r="UPM27" s="433"/>
      <c r="UPN27" s="433"/>
      <c r="UPO27" s="433"/>
      <c r="UPP27" s="433"/>
      <c r="UPQ27" s="433"/>
      <c r="UPR27" s="433"/>
      <c r="UPS27" s="433"/>
      <c r="UPT27" s="433"/>
      <c r="UPU27" s="433"/>
      <c r="UPV27" s="433"/>
      <c r="UPW27" s="433"/>
      <c r="UPX27" s="433"/>
      <c r="UPY27" s="433"/>
      <c r="UPZ27" s="433"/>
      <c r="UQA27" s="433"/>
      <c r="UQB27" s="433"/>
      <c r="UQC27" s="433"/>
      <c r="UQD27" s="433"/>
      <c r="UQE27" s="433"/>
      <c r="UQF27" s="433"/>
      <c r="UQG27" s="433"/>
      <c r="UQH27" s="433"/>
      <c r="UQI27" s="433"/>
      <c r="UQJ27" s="433"/>
      <c r="UQK27" s="433"/>
      <c r="UQL27" s="433"/>
      <c r="UQM27" s="433"/>
      <c r="UQN27" s="433"/>
      <c r="UQO27" s="433"/>
      <c r="UQP27" s="433"/>
      <c r="UQQ27" s="433"/>
      <c r="UQR27" s="433"/>
      <c r="UQS27" s="433"/>
      <c r="UQT27" s="433"/>
      <c r="UQU27" s="433"/>
      <c r="UQV27" s="433"/>
      <c r="UQW27" s="433"/>
      <c r="UQX27" s="433"/>
      <c r="UQY27" s="433"/>
      <c r="UQZ27" s="433"/>
      <c r="URA27" s="433"/>
      <c r="URB27" s="433"/>
      <c r="URC27" s="433"/>
      <c r="URD27" s="433"/>
      <c r="URE27" s="433"/>
      <c r="URF27" s="433"/>
      <c r="URG27" s="433"/>
      <c r="URH27" s="433"/>
      <c r="URI27" s="433"/>
      <c r="URJ27" s="433"/>
      <c r="URK27" s="433"/>
      <c r="URL27" s="433"/>
      <c r="URM27" s="433"/>
      <c r="URN27" s="433"/>
      <c r="URO27" s="433"/>
      <c r="URP27" s="433"/>
      <c r="URQ27" s="433"/>
      <c r="URR27" s="433"/>
      <c r="URS27" s="433"/>
      <c r="URT27" s="433"/>
      <c r="URU27" s="433"/>
      <c r="URV27" s="433"/>
      <c r="URW27" s="433"/>
      <c r="URX27" s="433"/>
      <c r="URY27" s="433"/>
      <c r="URZ27" s="433"/>
      <c r="USA27" s="433"/>
      <c r="USB27" s="433"/>
      <c r="USC27" s="433"/>
      <c r="USD27" s="433"/>
      <c r="USE27" s="433"/>
      <c r="USF27" s="433"/>
      <c r="USG27" s="433"/>
      <c r="USH27" s="433"/>
      <c r="USI27" s="433"/>
      <c r="USJ27" s="433"/>
      <c r="USK27" s="433"/>
      <c r="USL27" s="433"/>
      <c r="USM27" s="433"/>
      <c r="USN27" s="433"/>
      <c r="USO27" s="433"/>
      <c r="USP27" s="433"/>
      <c r="USQ27" s="433"/>
      <c r="USR27" s="433"/>
      <c r="USS27" s="433"/>
      <c r="UST27" s="433"/>
      <c r="USU27" s="433"/>
      <c r="USV27" s="433"/>
      <c r="USW27" s="433"/>
      <c r="USX27" s="433"/>
      <c r="USY27" s="433"/>
      <c r="USZ27" s="433"/>
      <c r="UTA27" s="433"/>
      <c r="UTB27" s="433"/>
      <c r="UTC27" s="433"/>
      <c r="UTD27" s="433"/>
      <c r="UTE27" s="433"/>
      <c r="UTF27" s="433"/>
      <c r="UTG27" s="433"/>
      <c r="UTH27" s="433"/>
      <c r="UTI27" s="433"/>
      <c r="UTJ27" s="433"/>
      <c r="UTK27" s="433"/>
      <c r="UTL27" s="433"/>
      <c r="UTM27" s="433"/>
      <c r="UTN27" s="433"/>
      <c r="UTO27" s="433"/>
      <c r="UTP27" s="433"/>
      <c r="UTQ27" s="433"/>
      <c r="UTR27" s="433"/>
      <c r="UTS27" s="433"/>
      <c r="UTT27" s="433"/>
      <c r="UTU27" s="433"/>
      <c r="UTV27" s="433"/>
      <c r="UTW27" s="433"/>
      <c r="UTX27" s="433"/>
      <c r="UTY27" s="433"/>
      <c r="UTZ27" s="433"/>
      <c r="UUA27" s="433"/>
      <c r="UUB27" s="433"/>
      <c r="UUC27" s="433"/>
      <c r="UUD27" s="433"/>
      <c r="UUE27" s="433"/>
      <c r="UUF27" s="433"/>
      <c r="UUG27" s="433"/>
      <c r="UUH27" s="433"/>
      <c r="UUI27" s="433"/>
      <c r="UUJ27" s="433"/>
      <c r="UUK27" s="433"/>
      <c r="UUL27" s="433"/>
      <c r="UUM27" s="433"/>
      <c r="UUN27" s="433"/>
      <c r="UUO27" s="433"/>
      <c r="UUP27" s="433"/>
      <c r="UUQ27" s="433"/>
      <c r="UUR27" s="433"/>
      <c r="UUS27" s="433"/>
      <c r="UUT27" s="433"/>
      <c r="UUU27" s="433"/>
      <c r="UUV27" s="433"/>
      <c r="UUW27" s="433"/>
      <c r="UUX27" s="433"/>
      <c r="UUY27" s="433"/>
      <c r="UUZ27" s="433"/>
      <c r="UVA27" s="433"/>
      <c r="UVB27" s="433"/>
      <c r="UVC27" s="433"/>
      <c r="UVD27" s="433"/>
      <c r="UVE27" s="433"/>
      <c r="UVF27" s="433"/>
      <c r="UVG27" s="433"/>
      <c r="UVH27" s="433"/>
      <c r="UVI27" s="433"/>
      <c r="UVJ27" s="433"/>
      <c r="UVK27" s="433"/>
      <c r="UVL27" s="433"/>
      <c r="UVM27" s="433"/>
      <c r="UVN27" s="433"/>
      <c r="UVO27" s="433"/>
      <c r="UVP27" s="433"/>
      <c r="UVQ27" s="433"/>
      <c r="UVR27" s="433"/>
      <c r="UVS27" s="433"/>
      <c r="UVT27" s="433"/>
      <c r="UVU27" s="433"/>
      <c r="UVV27" s="433"/>
      <c r="UVW27" s="433"/>
      <c r="UVX27" s="433"/>
      <c r="UVY27" s="433"/>
      <c r="UVZ27" s="433"/>
      <c r="UWA27" s="433"/>
      <c r="UWB27" s="433"/>
      <c r="UWC27" s="433"/>
      <c r="UWD27" s="433"/>
      <c r="UWE27" s="433"/>
      <c r="UWF27" s="433"/>
      <c r="UWG27" s="433"/>
      <c r="UWH27" s="433"/>
      <c r="UWI27" s="433"/>
      <c r="UWJ27" s="433"/>
      <c r="UWK27" s="433"/>
      <c r="UWL27" s="433"/>
      <c r="UWM27" s="433"/>
      <c r="UWN27" s="433"/>
      <c r="UWO27" s="433"/>
      <c r="UWP27" s="433"/>
      <c r="UWQ27" s="433"/>
      <c r="UWR27" s="433"/>
      <c r="UWS27" s="433"/>
      <c r="UWT27" s="433"/>
      <c r="UWU27" s="433"/>
      <c r="UWV27" s="433"/>
      <c r="UWW27" s="433"/>
      <c r="UWX27" s="433"/>
      <c r="UWY27" s="433"/>
      <c r="UWZ27" s="433"/>
      <c r="UXA27" s="433"/>
      <c r="UXB27" s="433"/>
      <c r="UXC27" s="433"/>
      <c r="UXD27" s="433"/>
      <c r="UXE27" s="433"/>
      <c r="UXF27" s="433"/>
      <c r="UXG27" s="433"/>
      <c r="UXH27" s="433"/>
      <c r="UXI27" s="433"/>
      <c r="UXJ27" s="433"/>
      <c r="UXK27" s="433"/>
      <c r="UXL27" s="433"/>
      <c r="UXM27" s="433"/>
      <c r="UXN27" s="433"/>
      <c r="UXO27" s="433"/>
      <c r="UXP27" s="433"/>
      <c r="UXQ27" s="433"/>
      <c r="UXR27" s="433"/>
      <c r="UXS27" s="433"/>
      <c r="UXT27" s="433"/>
      <c r="UXU27" s="433"/>
      <c r="UXV27" s="433"/>
      <c r="UXW27" s="433"/>
      <c r="UXX27" s="433"/>
      <c r="UXY27" s="433"/>
      <c r="UXZ27" s="433"/>
      <c r="UYA27" s="433"/>
      <c r="UYB27" s="433"/>
      <c r="UYC27" s="433"/>
      <c r="UYD27" s="433"/>
      <c r="UYE27" s="433"/>
      <c r="UYF27" s="433"/>
      <c r="UYG27" s="433"/>
      <c r="UYH27" s="433"/>
      <c r="UYI27" s="433"/>
      <c r="UYJ27" s="433"/>
      <c r="UYK27" s="433"/>
      <c r="UYL27" s="433"/>
      <c r="UYM27" s="433"/>
      <c r="UYN27" s="433"/>
      <c r="UYO27" s="433"/>
      <c r="UYP27" s="433"/>
      <c r="UYQ27" s="433"/>
      <c r="UYR27" s="433"/>
      <c r="UYS27" s="433"/>
      <c r="UYT27" s="433"/>
      <c r="UYU27" s="433"/>
      <c r="UYV27" s="433"/>
      <c r="UYW27" s="433"/>
      <c r="UYX27" s="433"/>
      <c r="UYY27" s="433"/>
      <c r="UYZ27" s="433"/>
      <c r="UZA27" s="433"/>
      <c r="UZB27" s="433"/>
      <c r="UZC27" s="433"/>
      <c r="UZD27" s="433"/>
      <c r="UZE27" s="433"/>
      <c r="UZF27" s="433"/>
      <c r="UZG27" s="433"/>
      <c r="UZH27" s="433"/>
      <c r="UZI27" s="433"/>
      <c r="UZJ27" s="433"/>
      <c r="UZK27" s="433"/>
      <c r="UZL27" s="433"/>
      <c r="UZM27" s="433"/>
      <c r="UZN27" s="433"/>
      <c r="UZO27" s="433"/>
      <c r="UZP27" s="433"/>
      <c r="UZQ27" s="433"/>
      <c r="UZR27" s="433"/>
      <c r="UZS27" s="433"/>
      <c r="UZT27" s="433"/>
      <c r="UZU27" s="433"/>
      <c r="UZV27" s="433"/>
      <c r="UZW27" s="433"/>
      <c r="UZX27" s="433"/>
      <c r="UZY27" s="433"/>
      <c r="UZZ27" s="433"/>
      <c r="VAA27" s="433"/>
      <c r="VAB27" s="433"/>
      <c r="VAC27" s="433"/>
      <c r="VAD27" s="433"/>
      <c r="VAE27" s="433"/>
      <c r="VAF27" s="433"/>
      <c r="VAG27" s="433"/>
      <c r="VAH27" s="433"/>
      <c r="VAI27" s="433"/>
      <c r="VAJ27" s="433"/>
      <c r="VAK27" s="433"/>
      <c r="VAL27" s="433"/>
      <c r="VAM27" s="433"/>
      <c r="VAN27" s="433"/>
      <c r="VAO27" s="433"/>
      <c r="VAP27" s="433"/>
      <c r="VAQ27" s="433"/>
      <c r="VAR27" s="433"/>
      <c r="VAS27" s="433"/>
      <c r="VAT27" s="433"/>
      <c r="VAU27" s="433"/>
      <c r="VAV27" s="433"/>
      <c r="VAW27" s="433"/>
      <c r="VAX27" s="433"/>
      <c r="VAY27" s="433"/>
      <c r="VAZ27" s="433"/>
      <c r="VBA27" s="433"/>
      <c r="VBB27" s="433"/>
      <c r="VBC27" s="433"/>
      <c r="VBD27" s="433"/>
      <c r="VBE27" s="433"/>
      <c r="VBF27" s="433"/>
      <c r="VBG27" s="433"/>
      <c r="VBH27" s="433"/>
      <c r="VBI27" s="433"/>
      <c r="VBJ27" s="433"/>
      <c r="VBK27" s="433"/>
      <c r="VBL27" s="433"/>
      <c r="VBM27" s="433"/>
      <c r="VBN27" s="433"/>
      <c r="VBO27" s="433"/>
      <c r="VBP27" s="433"/>
      <c r="VBQ27" s="433"/>
      <c r="VBR27" s="433"/>
      <c r="VBS27" s="433"/>
      <c r="VBT27" s="433"/>
      <c r="VBU27" s="433"/>
      <c r="VBV27" s="433"/>
      <c r="VBW27" s="433"/>
      <c r="VBX27" s="433"/>
      <c r="VBY27" s="433"/>
      <c r="VBZ27" s="433"/>
      <c r="VCA27" s="433"/>
      <c r="VCB27" s="433"/>
      <c r="VCC27" s="433"/>
      <c r="VCD27" s="433"/>
      <c r="VCE27" s="433"/>
      <c r="VCF27" s="433"/>
      <c r="VCG27" s="433"/>
      <c r="VCH27" s="433"/>
      <c r="VCI27" s="433"/>
      <c r="VCJ27" s="433"/>
      <c r="VCK27" s="433"/>
      <c r="VCL27" s="433"/>
      <c r="VCM27" s="433"/>
      <c r="VCN27" s="433"/>
      <c r="VCO27" s="433"/>
      <c r="VCP27" s="433"/>
      <c r="VCQ27" s="433"/>
      <c r="VCR27" s="433"/>
      <c r="VCS27" s="433"/>
      <c r="VCT27" s="433"/>
      <c r="VCU27" s="433"/>
      <c r="VCV27" s="433"/>
      <c r="VCW27" s="433"/>
      <c r="VCX27" s="433"/>
      <c r="VCY27" s="433"/>
      <c r="VCZ27" s="433"/>
      <c r="VDA27" s="433"/>
      <c r="VDB27" s="433"/>
      <c r="VDC27" s="433"/>
      <c r="VDD27" s="433"/>
      <c r="VDE27" s="433"/>
      <c r="VDF27" s="433"/>
      <c r="VDG27" s="433"/>
      <c r="VDH27" s="433"/>
      <c r="VDI27" s="433"/>
      <c r="VDJ27" s="433"/>
      <c r="VDK27" s="433"/>
      <c r="VDL27" s="433"/>
      <c r="VDM27" s="433"/>
      <c r="VDN27" s="433"/>
      <c r="VDO27" s="433"/>
      <c r="VDP27" s="433"/>
      <c r="VDQ27" s="433"/>
      <c r="VDR27" s="433"/>
      <c r="VDS27" s="433"/>
      <c r="VDT27" s="433"/>
      <c r="VDU27" s="433"/>
      <c r="VDV27" s="433"/>
      <c r="VDW27" s="433"/>
      <c r="VDX27" s="433"/>
      <c r="VDY27" s="433"/>
      <c r="VDZ27" s="433"/>
      <c r="VEA27" s="433"/>
      <c r="VEB27" s="433"/>
      <c r="VEC27" s="433"/>
      <c r="VED27" s="433"/>
      <c r="VEE27" s="433"/>
      <c r="VEF27" s="433"/>
      <c r="VEG27" s="433"/>
      <c r="VEH27" s="433"/>
      <c r="VEI27" s="433"/>
      <c r="VEJ27" s="433"/>
      <c r="VEK27" s="433"/>
      <c r="VEL27" s="433"/>
      <c r="VEM27" s="433"/>
      <c r="VEN27" s="433"/>
      <c r="VEO27" s="433"/>
      <c r="VEP27" s="433"/>
      <c r="VEQ27" s="433"/>
      <c r="VER27" s="433"/>
      <c r="VES27" s="433"/>
      <c r="VET27" s="433"/>
      <c r="VEU27" s="433"/>
      <c r="VEV27" s="433"/>
      <c r="VEW27" s="433"/>
      <c r="VEX27" s="433"/>
      <c r="VEY27" s="433"/>
      <c r="VEZ27" s="433"/>
      <c r="VFA27" s="433"/>
      <c r="VFB27" s="433"/>
      <c r="VFC27" s="433"/>
      <c r="VFD27" s="433"/>
      <c r="VFE27" s="433"/>
      <c r="VFF27" s="433"/>
      <c r="VFG27" s="433"/>
      <c r="VFH27" s="433"/>
      <c r="VFI27" s="433"/>
      <c r="VFJ27" s="433"/>
      <c r="VFK27" s="433"/>
      <c r="VFL27" s="433"/>
      <c r="VFM27" s="433"/>
      <c r="VFN27" s="433"/>
      <c r="VFO27" s="433"/>
      <c r="VFP27" s="433"/>
      <c r="VFQ27" s="433"/>
      <c r="VFR27" s="433"/>
      <c r="VFS27" s="433"/>
      <c r="VFT27" s="433"/>
      <c r="VFU27" s="433"/>
      <c r="VFV27" s="433"/>
      <c r="VFW27" s="433"/>
      <c r="VFX27" s="433"/>
      <c r="VFY27" s="433"/>
      <c r="VFZ27" s="433"/>
      <c r="VGA27" s="433"/>
      <c r="VGB27" s="433"/>
      <c r="VGC27" s="433"/>
      <c r="VGD27" s="433"/>
      <c r="VGE27" s="433"/>
      <c r="VGF27" s="433"/>
      <c r="VGG27" s="433"/>
      <c r="VGH27" s="433"/>
      <c r="VGI27" s="433"/>
      <c r="VGJ27" s="433"/>
      <c r="VGK27" s="433"/>
      <c r="VGL27" s="433"/>
      <c r="VGM27" s="433"/>
      <c r="VGN27" s="433"/>
      <c r="VGO27" s="433"/>
      <c r="VGP27" s="433"/>
      <c r="VGQ27" s="433"/>
      <c r="VGR27" s="433"/>
      <c r="VGS27" s="433"/>
      <c r="VGT27" s="433"/>
      <c r="VGU27" s="433"/>
      <c r="VGV27" s="433"/>
      <c r="VGW27" s="433"/>
      <c r="VGX27" s="433"/>
      <c r="VGY27" s="433"/>
      <c r="VGZ27" s="433"/>
      <c r="VHA27" s="433"/>
      <c r="VHB27" s="433"/>
      <c r="VHC27" s="433"/>
      <c r="VHD27" s="433"/>
      <c r="VHE27" s="433"/>
      <c r="VHF27" s="433"/>
      <c r="VHG27" s="433"/>
      <c r="VHH27" s="433"/>
      <c r="VHI27" s="433"/>
      <c r="VHJ27" s="433"/>
      <c r="VHK27" s="433"/>
      <c r="VHL27" s="433"/>
      <c r="VHM27" s="433"/>
      <c r="VHN27" s="433"/>
      <c r="VHO27" s="433"/>
      <c r="VHP27" s="433"/>
      <c r="VHQ27" s="433"/>
      <c r="VHR27" s="433"/>
      <c r="VHS27" s="433"/>
      <c r="VHT27" s="433"/>
      <c r="VHU27" s="433"/>
      <c r="VHV27" s="433"/>
      <c r="VHW27" s="433"/>
      <c r="VHX27" s="433"/>
      <c r="VHY27" s="433"/>
      <c r="VHZ27" s="433"/>
      <c r="VIA27" s="433"/>
      <c r="VIB27" s="433"/>
      <c r="VIC27" s="433"/>
      <c r="VID27" s="433"/>
      <c r="VIE27" s="433"/>
      <c r="VIF27" s="433"/>
      <c r="VIG27" s="433"/>
      <c r="VIH27" s="433"/>
      <c r="VII27" s="433"/>
      <c r="VIJ27" s="433"/>
      <c r="VIK27" s="433"/>
      <c r="VIL27" s="433"/>
      <c r="VIM27" s="433"/>
      <c r="VIN27" s="433"/>
      <c r="VIO27" s="433"/>
      <c r="VIP27" s="433"/>
      <c r="VIQ27" s="433"/>
      <c r="VIR27" s="433"/>
      <c r="VIS27" s="433"/>
      <c r="VIT27" s="433"/>
      <c r="VIU27" s="433"/>
      <c r="VIV27" s="433"/>
      <c r="VIW27" s="433"/>
      <c r="VIX27" s="433"/>
      <c r="VIY27" s="433"/>
      <c r="VIZ27" s="433"/>
      <c r="VJA27" s="433"/>
      <c r="VJB27" s="433"/>
      <c r="VJC27" s="433"/>
      <c r="VJD27" s="433"/>
      <c r="VJE27" s="433"/>
      <c r="VJF27" s="433"/>
      <c r="VJG27" s="433"/>
      <c r="VJH27" s="433"/>
      <c r="VJI27" s="433"/>
      <c r="VJJ27" s="433"/>
      <c r="VJK27" s="433"/>
      <c r="VJL27" s="433"/>
      <c r="VJM27" s="433"/>
      <c r="VJN27" s="433"/>
      <c r="VJO27" s="433"/>
      <c r="VJP27" s="433"/>
      <c r="VJQ27" s="433"/>
      <c r="VJR27" s="433"/>
      <c r="VJS27" s="433"/>
      <c r="VJT27" s="433"/>
      <c r="VJU27" s="433"/>
      <c r="VJV27" s="433"/>
      <c r="VJW27" s="433"/>
      <c r="VJX27" s="433"/>
      <c r="VJY27" s="433"/>
      <c r="VJZ27" s="433"/>
      <c r="VKA27" s="433"/>
      <c r="VKB27" s="433"/>
      <c r="VKC27" s="433"/>
      <c r="VKD27" s="433"/>
      <c r="VKE27" s="433"/>
      <c r="VKF27" s="433"/>
      <c r="VKG27" s="433"/>
      <c r="VKH27" s="433"/>
      <c r="VKI27" s="433"/>
      <c r="VKJ27" s="433"/>
      <c r="VKK27" s="433"/>
      <c r="VKL27" s="433"/>
      <c r="VKM27" s="433"/>
      <c r="VKN27" s="433"/>
      <c r="VKO27" s="433"/>
      <c r="VKP27" s="433"/>
      <c r="VKQ27" s="433"/>
      <c r="VKR27" s="433"/>
      <c r="VKS27" s="433"/>
      <c r="VKT27" s="433"/>
      <c r="VKU27" s="433"/>
      <c r="VKV27" s="433"/>
      <c r="VKW27" s="433"/>
      <c r="VKX27" s="433"/>
      <c r="VKY27" s="433"/>
      <c r="VKZ27" s="433"/>
      <c r="VLA27" s="433"/>
      <c r="VLB27" s="433"/>
      <c r="VLC27" s="433"/>
      <c r="VLD27" s="433"/>
      <c r="VLE27" s="433"/>
      <c r="VLF27" s="433"/>
      <c r="VLG27" s="433"/>
      <c r="VLH27" s="433"/>
      <c r="VLI27" s="433"/>
      <c r="VLJ27" s="433"/>
      <c r="VLK27" s="433"/>
      <c r="VLL27" s="433"/>
      <c r="VLM27" s="433"/>
      <c r="VLN27" s="433"/>
      <c r="VLO27" s="433"/>
      <c r="VLP27" s="433"/>
      <c r="VLQ27" s="433"/>
      <c r="VLR27" s="433"/>
      <c r="VLS27" s="433"/>
      <c r="VLT27" s="433"/>
      <c r="VLU27" s="433"/>
      <c r="VLV27" s="433"/>
      <c r="VLW27" s="433"/>
      <c r="VLX27" s="433"/>
      <c r="VLY27" s="433"/>
      <c r="VLZ27" s="433"/>
      <c r="VMA27" s="433"/>
      <c r="VMB27" s="433"/>
      <c r="VMC27" s="433"/>
      <c r="VMD27" s="433"/>
      <c r="VME27" s="433"/>
      <c r="VMF27" s="433"/>
      <c r="VMG27" s="433"/>
      <c r="VMH27" s="433"/>
      <c r="VMI27" s="433"/>
      <c r="VMJ27" s="433"/>
      <c r="VMK27" s="433"/>
      <c r="VML27" s="433"/>
      <c r="VMM27" s="433"/>
      <c r="VMN27" s="433"/>
      <c r="VMO27" s="433"/>
      <c r="VMP27" s="433"/>
      <c r="VMQ27" s="433"/>
      <c r="VMR27" s="433"/>
      <c r="VMS27" s="433"/>
      <c r="VMT27" s="433"/>
      <c r="VMU27" s="433"/>
      <c r="VMV27" s="433"/>
      <c r="VMW27" s="433"/>
      <c r="VMX27" s="433"/>
      <c r="VMY27" s="433"/>
      <c r="VMZ27" s="433"/>
      <c r="VNA27" s="433"/>
      <c r="VNB27" s="433"/>
      <c r="VNC27" s="433"/>
      <c r="VND27" s="433"/>
      <c r="VNE27" s="433"/>
      <c r="VNF27" s="433"/>
      <c r="VNG27" s="433"/>
      <c r="VNH27" s="433"/>
      <c r="VNI27" s="433"/>
      <c r="VNJ27" s="433"/>
      <c r="VNK27" s="433"/>
      <c r="VNL27" s="433"/>
      <c r="VNM27" s="433"/>
      <c r="VNN27" s="433"/>
      <c r="VNO27" s="433"/>
      <c r="VNP27" s="433"/>
      <c r="VNQ27" s="433"/>
      <c r="VNR27" s="433"/>
      <c r="VNS27" s="433"/>
      <c r="VNT27" s="433"/>
      <c r="VNU27" s="433"/>
      <c r="VNV27" s="433"/>
      <c r="VNW27" s="433"/>
      <c r="VNX27" s="433"/>
      <c r="VNY27" s="433"/>
      <c r="VNZ27" s="433"/>
      <c r="VOA27" s="433"/>
      <c r="VOB27" s="433"/>
      <c r="VOC27" s="433"/>
      <c r="VOD27" s="433"/>
      <c r="VOE27" s="433"/>
      <c r="VOF27" s="433"/>
      <c r="VOG27" s="433"/>
      <c r="VOH27" s="433"/>
      <c r="VOI27" s="433"/>
      <c r="VOJ27" s="433"/>
      <c r="VOK27" s="433"/>
      <c r="VOL27" s="433"/>
      <c r="VOM27" s="433"/>
      <c r="VON27" s="433"/>
      <c r="VOO27" s="433"/>
      <c r="VOP27" s="433"/>
      <c r="VOQ27" s="433"/>
      <c r="VOR27" s="433"/>
      <c r="VOS27" s="433"/>
      <c r="VOT27" s="433"/>
      <c r="VOU27" s="433"/>
      <c r="VOV27" s="433"/>
      <c r="VOW27" s="433"/>
      <c r="VOX27" s="433"/>
      <c r="VOY27" s="433"/>
      <c r="VOZ27" s="433"/>
      <c r="VPA27" s="433"/>
      <c r="VPB27" s="433"/>
      <c r="VPC27" s="433"/>
      <c r="VPD27" s="433"/>
      <c r="VPE27" s="433"/>
      <c r="VPF27" s="433"/>
      <c r="VPG27" s="433"/>
      <c r="VPH27" s="433"/>
      <c r="VPI27" s="433"/>
      <c r="VPJ27" s="433"/>
      <c r="VPK27" s="433"/>
      <c r="VPL27" s="433"/>
      <c r="VPM27" s="433"/>
      <c r="VPN27" s="433"/>
      <c r="VPO27" s="433"/>
      <c r="VPP27" s="433"/>
      <c r="VPQ27" s="433"/>
      <c r="VPR27" s="433"/>
      <c r="VPS27" s="433"/>
      <c r="VPT27" s="433"/>
      <c r="VPU27" s="433"/>
      <c r="VPV27" s="433"/>
      <c r="VPW27" s="433"/>
      <c r="VPX27" s="433"/>
      <c r="VPY27" s="433"/>
      <c r="VPZ27" s="433"/>
      <c r="VQA27" s="433"/>
      <c r="VQB27" s="433"/>
      <c r="VQC27" s="433"/>
      <c r="VQD27" s="433"/>
      <c r="VQE27" s="433"/>
      <c r="VQF27" s="433"/>
      <c r="VQG27" s="433"/>
      <c r="VQH27" s="433"/>
      <c r="VQI27" s="433"/>
      <c r="VQJ27" s="433"/>
      <c r="VQK27" s="433"/>
      <c r="VQL27" s="433"/>
      <c r="VQM27" s="433"/>
      <c r="VQN27" s="433"/>
      <c r="VQO27" s="433"/>
      <c r="VQP27" s="433"/>
      <c r="VQQ27" s="433"/>
      <c r="VQR27" s="433"/>
      <c r="VQS27" s="433"/>
      <c r="VQT27" s="433"/>
      <c r="VQU27" s="433"/>
      <c r="VQV27" s="433"/>
      <c r="VQW27" s="433"/>
      <c r="VQX27" s="433"/>
      <c r="VQY27" s="433"/>
      <c r="VQZ27" s="433"/>
      <c r="VRA27" s="433"/>
      <c r="VRB27" s="433"/>
      <c r="VRC27" s="433"/>
      <c r="VRD27" s="433"/>
      <c r="VRE27" s="433"/>
      <c r="VRF27" s="433"/>
      <c r="VRG27" s="433"/>
      <c r="VRH27" s="433"/>
      <c r="VRI27" s="433"/>
      <c r="VRJ27" s="433"/>
      <c r="VRK27" s="433"/>
      <c r="VRL27" s="433"/>
      <c r="VRM27" s="433"/>
      <c r="VRN27" s="433"/>
      <c r="VRO27" s="433"/>
      <c r="VRP27" s="433"/>
      <c r="VRQ27" s="433"/>
      <c r="VRR27" s="433"/>
      <c r="VRS27" s="433"/>
      <c r="VRT27" s="433"/>
      <c r="VRU27" s="433"/>
      <c r="VRV27" s="433"/>
      <c r="VRW27" s="433"/>
      <c r="VRX27" s="433"/>
      <c r="VRY27" s="433"/>
      <c r="VRZ27" s="433"/>
      <c r="VSA27" s="433"/>
      <c r="VSB27" s="433"/>
      <c r="VSC27" s="433"/>
      <c r="VSD27" s="433"/>
      <c r="VSE27" s="433"/>
      <c r="VSF27" s="433"/>
      <c r="VSG27" s="433"/>
      <c r="VSH27" s="433"/>
      <c r="VSI27" s="433"/>
      <c r="VSJ27" s="433"/>
      <c r="VSK27" s="433"/>
      <c r="VSL27" s="433"/>
      <c r="VSM27" s="433"/>
      <c r="VSN27" s="433"/>
      <c r="VSO27" s="433"/>
      <c r="VSP27" s="433"/>
      <c r="VSQ27" s="433"/>
      <c r="VSR27" s="433"/>
      <c r="VSS27" s="433"/>
      <c r="VST27" s="433"/>
      <c r="VSU27" s="433"/>
      <c r="VSV27" s="433"/>
      <c r="VSW27" s="433"/>
      <c r="VSX27" s="433"/>
      <c r="VSY27" s="433"/>
      <c r="VSZ27" s="433"/>
      <c r="VTA27" s="433"/>
      <c r="VTB27" s="433"/>
      <c r="VTC27" s="433"/>
      <c r="VTD27" s="433"/>
      <c r="VTE27" s="433"/>
      <c r="VTF27" s="433"/>
      <c r="VTG27" s="433"/>
      <c r="VTH27" s="433"/>
      <c r="VTI27" s="433"/>
      <c r="VTJ27" s="433"/>
      <c r="VTK27" s="433"/>
      <c r="VTL27" s="433"/>
      <c r="VTM27" s="433"/>
      <c r="VTN27" s="433"/>
      <c r="VTO27" s="433"/>
      <c r="VTP27" s="433"/>
      <c r="VTQ27" s="433"/>
      <c r="VTR27" s="433"/>
      <c r="VTS27" s="433"/>
      <c r="VTT27" s="433"/>
      <c r="VTU27" s="433"/>
      <c r="VTV27" s="433"/>
      <c r="VTW27" s="433"/>
      <c r="VTX27" s="433"/>
      <c r="VTY27" s="433"/>
      <c r="VTZ27" s="433"/>
      <c r="VUA27" s="433"/>
      <c r="VUB27" s="433"/>
      <c r="VUC27" s="433"/>
      <c r="VUD27" s="433"/>
      <c r="VUE27" s="433"/>
      <c r="VUF27" s="433"/>
      <c r="VUG27" s="433"/>
      <c r="VUH27" s="433"/>
      <c r="VUI27" s="433"/>
      <c r="VUJ27" s="433"/>
      <c r="VUK27" s="433"/>
      <c r="VUL27" s="433"/>
      <c r="VUM27" s="433"/>
      <c r="VUN27" s="433"/>
      <c r="VUO27" s="433"/>
      <c r="VUP27" s="433"/>
      <c r="VUQ27" s="433"/>
      <c r="VUR27" s="433"/>
      <c r="VUS27" s="433"/>
      <c r="VUT27" s="433"/>
      <c r="VUU27" s="433"/>
      <c r="VUV27" s="433"/>
      <c r="VUW27" s="433"/>
      <c r="VUX27" s="433"/>
      <c r="VUY27" s="433"/>
      <c r="VUZ27" s="433"/>
      <c r="VVA27" s="433"/>
      <c r="VVB27" s="433"/>
      <c r="VVC27" s="433"/>
      <c r="VVD27" s="433"/>
      <c r="VVE27" s="433"/>
      <c r="VVF27" s="433"/>
      <c r="VVG27" s="433"/>
      <c r="VVH27" s="433"/>
      <c r="VVI27" s="433"/>
      <c r="VVJ27" s="433"/>
      <c r="VVK27" s="433"/>
      <c r="VVL27" s="433"/>
      <c r="VVM27" s="433"/>
      <c r="VVN27" s="433"/>
      <c r="VVO27" s="433"/>
      <c r="VVP27" s="433"/>
      <c r="VVQ27" s="433"/>
      <c r="VVR27" s="433"/>
      <c r="VVS27" s="433"/>
      <c r="VVT27" s="433"/>
      <c r="VVU27" s="433"/>
      <c r="VVV27" s="433"/>
      <c r="VVW27" s="433"/>
      <c r="VVX27" s="433"/>
      <c r="VVY27" s="433"/>
      <c r="VVZ27" s="433"/>
      <c r="VWA27" s="433"/>
      <c r="VWB27" s="433"/>
      <c r="VWC27" s="433"/>
      <c r="VWD27" s="433"/>
      <c r="VWE27" s="433"/>
      <c r="VWF27" s="433"/>
      <c r="VWG27" s="433"/>
      <c r="VWH27" s="433"/>
      <c r="VWI27" s="433"/>
      <c r="VWJ27" s="433"/>
      <c r="VWK27" s="433"/>
      <c r="VWL27" s="433"/>
      <c r="VWM27" s="433"/>
      <c r="VWN27" s="433"/>
      <c r="VWO27" s="433"/>
      <c r="VWP27" s="433"/>
      <c r="VWQ27" s="433"/>
      <c r="VWR27" s="433"/>
      <c r="VWS27" s="433"/>
      <c r="VWT27" s="433"/>
      <c r="VWU27" s="433"/>
      <c r="VWV27" s="433"/>
      <c r="VWW27" s="433"/>
      <c r="VWX27" s="433"/>
      <c r="VWY27" s="433"/>
      <c r="VWZ27" s="433"/>
      <c r="VXA27" s="433"/>
      <c r="VXB27" s="433"/>
      <c r="VXC27" s="433"/>
      <c r="VXD27" s="433"/>
      <c r="VXE27" s="433"/>
      <c r="VXF27" s="433"/>
      <c r="VXG27" s="433"/>
      <c r="VXH27" s="433"/>
      <c r="VXI27" s="433"/>
      <c r="VXJ27" s="433"/>
      <c r="VXK27" s="433"/>
      <c r="VXL27" s="433"/>
      <c r="VXM27" s="433"/>
      <c r="VXN27" s="433"/>
      <c r="VXO27" s="433"/>
      <c r="VXP27" s="433"/>
      <c r="VXQ27" s="433"/>
      <c r="VXR27" s="433"/>
      <c r="VXS27" s="433"/>
      <c r="VXT27" s="433"/>
      <c r="VXU27" s="433"/>
      <c r="VXV27" s="433"/>
      <c r="VXW27" s="433"/>
      <c r="VXX27" s="433"/>
      <c r="VXY27" s="433"/>
      <c r="VXZ27" s="433"/>
      <c r="VYA27" s="433"/>
      <c r="VYB27" s="433"/>
      <c r="VYC27" s="433"/>
      <c r="VYD27" s="433"/>
      <c r="VYE27" s="433"/>
      <c r="VYF27" s="433"/>
      <c r="VYG27" s="433"/>
      <c r="VYH27" s="433"/>
      <c r="VYI27" s="433"/>
      <c r="VYJ27" s="433"/>
      <c r="VYK27" s="433"/>
      <c r="VYL27" s="433"/>
      <c r="VYM27" s="433"/>
      <c r="VYN27" s="433"/>
      <c r="VYO27" s="433"/>
      <c r="VYP27" s="433"/>
      <c r="VYQ27" s="433"/>
      <c r="VYR27" s="433"/>
      <c r="VYS27" s="433"/>
      <c r="VYT27" s="433"/>
      <c r="VYU27" s="433"/>
      <c r="VYV27" s="433"/>
      <c r="VYW27" s="433"/>
      <c r="VYX27" s="433"/>
      <c r="VYY27" s="433"/>
      <c r="VYZ27" s="433"/>
      <c r="VZA27" s="433"/>
      <c r="VZB27" s="433"/>
      <c r="VZC27" s="433"/>
      <c r="VZD27" s="433"/>
      <c r="VZE27" s="433"/>
      <c r="VZF27" s="433"/>
      <c r="VZG27" s="433"/>
      <c r="VZH27" s="433"/>
      <c r="VZI27" s="433"/>
      <c r="VZJ27" s="433"/>
      <c r="VZK27" s="433"/>
      <c r="VZL27" s="433"/>
      <c r="VZM27" s="433"/>
      <c r="VZN27" s="433"/>
      <c r="VZO27" s="433"/>
      <c r="VZP27" s="433"/>
      <c r="VZQ27" s="433"/>
      <c r="VZR27" s="433"/>
      <c r="VZS27" s="433"/>
      <c r="VZT27" s="433"/>
      <c r="VZU27" s="433"/>
      <c r="VZV27" s="433"/>
      <c r="VZW27" s="433"/>
      <c r="VZX27" s="433"/>
      <c r="VZY27" s="433"/>
      <c r="VZZ27" s="433"/>
      <c r="WAA27" s="433"/>
      <c r="WAB27" s="433"/>
      <c r="WAC27" s="433"/>
      <c r="WAD27" s="433"/>
      <c r="WAE27" s="433"/>
      <c r="WAF27" s="433"/>
      <c r="WAG27" s="433"/>
      <c r="WAH27" s="433"/>
      <c r="WAI27" s="433"/>
      <c r="WAJ27" s="433"/>
      <c r="WAK27" s="433"/>
      <c r="WAL27" s="433"/>
      <c r="WAM27" s="433"/>
      <c r="WAN27" s="433"/>
      <c r="WAO27" s="433"/>
      <c r="WAP27" s="433"/>
      <c r="WAQ27" s="433"/>
      <c r="WAR27" s="433"/>
      <c r="WAS27" s="433"/>
      <c r="WAT27" s="433"/>
      <c r="WAU27" s="433"/>
      <c r="WAV27" s="433"/>
      <c r="WAW27" s="433"/>
      <c r="WAX27" s="433"/>
      <c r="WAY27" s="433"/>
      <c r="WAZ27" s="433"/>
      <c r="WBA27" s="433"/>
      <c r="WBB27" s="433"/>
      <c r="WBC27" s="433"/>
      <c r="WBD27" s="433"/>
      <c r="WBE27" s="433"/>
      <c r="WBF27" s="433"/>
      <c r="WBG27" s="433"/>
      <c r="WBH27" s="433"/>
      <c r="WBI27" s="433"/>
      <c r="WBJ27" s="433"/>
      <c r="WBK27" s="433"/>
      <c r="WBL27" s="433"/>
      <c r="WBM27" s="433"/>
      <c r="WBN27" s="433"/>
      <c r="WBO27" s="433"/>
      <c r="WBP27" s="433"/>
      <c r="WBQ27" s="433"/>
      <c r="WBR27" s="433"/>
      <c r="WBS27" s="433"/>
      <c r="WBT27" s="433"/>
      <c r="WBU27" s="433"/>
      <c r="WBV27" s="433"/>
      <c r="WBW27" s="433"/>
      <c r="WBX27" s="433"/>
      <c r="WBY27" s="433"/>
      <c r="WBZ27" s="433"/>
      <c r="WCA27" s="433"/>
      <c r="WCB27" s="433"/>
      <c r="WCC27" s="433"/>
      <c r="WCD27" s="433"/>
      <c r="WCE27" s="433"/>
      <c r="WCF27" s="433"/>
      <c r="WCG27" s="433"/>
      <c r="WCH27" s="433"/>
      <c r="WCI27" s="433"/>
      <c r="WCJ27" s="433"/>
      <c r="WCK27" s="433"/>
      <c r="WCL27" s="433"/>
      <c r="WCM27" s="433"/>
      <c r="WCN27" s="433"/>
      <c r="WCO27" s="433"/>
      <c r="WCP27" s="433"/>
      <c r="WCQ27" s="433"/>
      <c r="WCR27" s="433"/>
      <c r="WCS27" s="433"/>
      <c r="WCT27" s="433"/>
      <c r="WCU27" s="433"/>
      <c r="WCV27" s="433"/>
      <c r="WCW27" s="433"/>
      <c r="WCX27" s="433"/>
      <c r="WCY27" s="433"/>
      <c r="WCZ27" s="433"/>
      <c r="WDA27" s="433"/>
      <c r="WDB27" s="433"/>
      <c r="WDC27" s="433"/>
      <c r="WDD27" s="433"/>
      <c r="WDE27" s="433"/>
      <c r="WDF27" s="433"/>
      <c r="WDG27" s="433"/>
      <c r="WDH27" s="433"/>
      <c r="WDI27" s="433"/>
      <c r="WDJ27" s="433"/>
      <c r="WDK27" s="433"/>
      <c r="WDL27" s="433"/>
      <c r="WDM27" s="433"/>
      <c r="WDN27" s="433"/>
      <c r="WDO27" s="433"/>
      <c r="WDP27" s="433"/>
      <c r="WDQ27" s="433"/>
      <c r="WDR27" s="433"/>
      <c r="WDS27" s="433"/>
      <c r="WDT27" s="433"/>
      <c r="WDU27" s="433"/>
      <c r="WDV27" s="433"/>
      <c r="WDW27" s="433"/>
      <c r="WDX27" s="433"/>
      <c r="WDY27" s="433"/>
      <c r="WDZ27" s="433"/>
      <c r="WEA27" s="433"/>
      <c r="WEB27" s="433"/>
      <c r="WEC27" s="433"/>
      <c r="WED27" s="433"/>
      <c r="WEE27" s="433"/>
      <c r="WEF27" s="433"/>
      <c r="WEG27" s="433"/>
      <c r="WEH27" s="433"/>
      <c r="WEI27" s="433"/>
      <c r="WEJ27" s="433"/>
      <c r="WEK27" s="433"/>
      <c r="WEL27" s="433"/>
      <c r="WEM27" s="433"/>
      <c r="WEN27" s="433"/>
      <c r="WEO27" s="433"/>
      <c r="WEP27" s="433"/>
      <c r="WEQ27" s="433"/>
      <c r="WER27" s="433"/>
      <c r="WES27" s="433"/>
      <c r="WET27" s="433"/>
      <c r="WEU27" s="433"/>
      <c r="WEV27" s="433"/>
      <c r="WEW27" s="433"/>
      <c r="WEX27" s="433"/>
      <c r="WEY27" s="433"/>
      <c r="WEZ27" s="433"/>
      <c r="WFA27" s="433"/>
      <c r="WFB27" s="433"/>
      <c r="WFC27" s="433"/>
      <c r="WFD27" s="433"/>
      <c r="WFE27" s="433"/>
      <c r="WFF27" s="433"/>
      <c r="WFG27" s="433"/>
      <c r="WFH27" s="433"/>
      <c r="WFI27" s="433"/>
      <c r="WFJ27" s="433"/>
      <c r="WFK27" s="433"/>
      <c r="WFL27" s="433"/>
      <c r="WFM27" s="433"/>
      <c r="WFN27" s="433"/>
      <c r="WFO27" s="433"/>
      <c r="WFP27" s="433"/>
      <c r="WFQ27" s="433"/>
      <c r="WFR27" s="433"/>
      <c r="WFS27" s="433"/>
      <c r="WFT27" s="433"/>
      <c r="WFU27" s="433"/>
      <c r="WFV27" s="433"/>
      <c r="WFW27" s="433"/>
      <c r="WFX27" s="433"/>
      <c r="WFY27" s="433"/>
      <c r="WFZ27" s="433"/>
      <c r="WGA27" s="433"/>
      <c r="WGB27" s="433"/>
      <c r="WGC27" s="433"/>
      <c r="WGD27" s="433"/>
      <c r="WGE27" s="433"/>
      <c r="WGF27" s="433"/>
      <c r="WGG27" s="433"/>
      <c r="WGH27" s="433"/>
      <c r="WGI27" s="433"/>
      <c r="WGJ27" s="433"/>
      <c r="WGK27" s="433"/>
      <c r="WGL27" s="433"/>
      <c r="WGM27" s="433"/>
      <c r="WGN27" s="433"/>
      <c r="WGO27" s="433"/>
      <c r="WGP27" s="433"/>
      <c r="WGQ27" s="433"/>
      <c r="WGR27" s="433"/>
      <c r="WGS27" s="433"/>
      <c r="WGT27" s="433"/>
      <c r="WGU27" s="433"/>
      <c r="WGV27" s="433"/>
      <c r="WGW27" s="433"/>
      <c r="WGX27" s="433"/>
      <c r="WGY27" s="433"/>
      <c r="WGZ27" s="433"/>
      <c r="WHA27" s="433"/>
      <c r="WHB27" s="433"/>
      <c r="WHC27" s="433"/>
      <c r="WHD27" s="433"/>
      <c r="WHE27" s="433"/>
      <c r="WHF27" s="433"/>
      <c r="WHG27" s="433"/>
      <c r="WHH27" s="433"/>
      <c r="WHI27" s="433"/>
      <c r="WHJ27" s="433"/>
      <c r="WHK27" s="433"/>
      <c r="WHL27" s="433"/>
      <c r="WHM27" s="433"/>
      <c r="WHN27" s="433"/>
      <c r="WHO27" s="433"/>
      <c r="WHP27" s="433"/>
      <c r="WHQ27" s="433"/>
      <c r="WHR27" s="433"/>
      <c r="WHS27" s="433"/>
      <c r="WHT27" s="433"/>
      <c r="WHU27" s="433"/>
      <c r="WHV27" s="433"/>
      <c r="WHW27" s="433"/>
      <c r="WHX27" s="433"/>
      <c r="WHY27" s="433"/>
      <c r="WHZ27" s="433"/>
      <c r="WIA27" s="433"/>
      <c r="WIB27" s="433"/>
      <c r="WIC27" s="433"/>
      <c r="WID27" s="433"/>
      <c r="WIE27" s="433"/>
      <c r="WIF27" s="433"/>
      <c r="WIG27" s="433"/>
      <c r="WIH27" s="433"/>
      <c r="WII27" s="433"/>
      <c r="WIJ27" s="433"/>
      <c r="WIK27" s="433"/>
      <c r="WIL27" s="433"/>
      <c r="WIM27" s="433"/>
      <c r="WIN27" s="433"/>
      <c r="WIO27" s="433"/>
      <c r="WIP27" s="433"/>
      <c r="WIQ27" s="433"/>
      <c r="WIR27" s="433"/>
      <c r="WIS27" s="433"/>
      <c r="WIT27" s="433"/>
      <c r="WIU27" s="433"/>
      <c r="WIV27" s="433"/>
      <c r="WIW27" s="433"/>
      <c r="WIX27" s="433"/>
      <c r="WIY27" s="433"/>
      <c r="WIZ27" s="433"/>
      <c r="WJA27" s="433"/>
      <c r="WJB27" s="433"/>
      <c r="WJC27" s="433"/>
      <c r="WJD27" s="433"/>
      <c r="WJE27" s="433"/>
      <c r="WJF27" s="433"/>
      <c r="WJG27" s="433"/>
      <c r="WJH27" s="433"/>
      <c r="WJI27" s="433"/>
      <c r="WJJ27" s="433"/>
      <c r="WJK27" s="433"/>
      <c r="WJL27" s="433"/>
      <c r="WJM27" s="433"/>
      <c r="WJN27" s="433"/>
      <c r="WJO27" s="433"/>
      <c r="WJP27" s="433"/>
      <c r="WJQ27" s="433"/>
      <c r="WJR27" s="433"/>
      <c r="WJS27" s="433"/>
      <c r="WJT27" s="433"/>
      <c r="WJU27" s="433"/>
      <c r="WJV27" s="433"/>
      <c r="WJW27" s="433"/>
      <c r="WJX27" s="433"/>
      <c r="WJY27" s="433"/>
      <c r="WJZ27" s="433"/>
      <c r="WKA27" s="433"/>
      <c r="WKB27" s="433"/>
      <c r="WKC27" s="433"/>
      <c r="WKD27" s="433"/>
      <c r="WKE27" s="433"/>
      <c r="WKF27" s="433"/>
      <c r="WKG27" s="433"/>
      <c r="WKH27" s="433"/>
      <c r="WKI27" s="433"/>
      <c r="WKJ27" s="433"/>
      <c r="WKK27" s="433"/>
      <c r="WKL27" s="433"/>
      <c r="WKM27" s="433"/>
      <c r="WKN27" s="433"/>
      <c r="WKO27" s="433"/>
      <c r="WKP27" s="433"/>
      <c r="WKQ27" s="433"/>
      <c r="WKR27" s="433"/>
      <c r="WKS27" s="433"/>
      <c r="WKT27" s="433"/>
      <c r="WKU27" s="433"/>
      <c r="WKV27" s="433"/>
      <c r="WKW27" s="433"/>
      <c r="WKX27" s="433"/>
      <c r="WKY27" s="433"/>
      <c r="WKZ27" s="433"/>
      <c r="WLA27" s="433"/>
      <c r="WLB27" s="433"/>
      <c r="WLC27" s="433"/>
      <c r="WLD27" s="433"/>
      <c r="WLE27" s="433"/>
      <c r="WLF27" s="433"/>
      <c r="WLG27" s="433"/>
      <c r="WLH27" s="433"/>
      <c r="WLI27" s="433"/>
      <c r="WLJ27" s="433"/>
      <c r="WLK27" s="433"/>
      <c r="WLL27" s="433"/>
      <c r="WLM27" s="433"/>
      <c r="WLN27" s="433"/>
      <c r="WLO27" s="433"/>
      <c r="WLP27" s="433"/>
      <c r="WLQ27" s="433"/>
      <c r="WLR27" s="433"/>
      <c r="WLS27" s="433"/>
      <c r="WLT27" s="433"/>
      <c r="WLU27" s="433"/>
      <c r="WLV27" s="433"/>
      <c r="WLW27" s="433"/>
      <c r="WLX27" s="433"/>
      <c r="WLY27" s="433"/>
      <c r="WLZ27" s="433"/>
      <c r="WMA27" s="433"/>
      <c r="WMB27" s="433"/>
      <c r="WMC27" s="433"/>
      <c r="WMD27" s="433"/>
      <c r="WME27" s="433"/>
      <c r="WMF27" s="433"/>
      <c r="WMG27" s="433"/>
      <c r="WMH27" s="433"/>
      <c r="WMI27" s="433"/>
      <c r="WMJ27" s="433"/>
      <c r="WMK27" s="433"/>
      <c r="WML27" s="433"/>
      <c r="WMM27" s="433"/>
      <c r="WMN27" s="433"/>
      <c r="WMO27" s="433"/>
      <c r="WMP27" s="433"/>
      <c r="WMQ27" s="433"/>
      <c r="WMR27" s="433"/>
      <c r="WMS27" s="433"/>
      <c r="WMT27" s="433"/>
      <c r="WMU27" s="433"/>
      <c r="WMV27" s="433"/>
      <c r="WMW27" s="433"/>
      <c r="WMX27" s="433"/>
      <c r="WMY27" s="433"/>
      <c r="WMZ27" s="433"/>
      <c r="WNA27" s="433"/>
      <c r="WNB27" s="433"/>
      <c r="WNC27" s="433"/>
      <c r="WND27" s="433"/>
      <c r="WNE27" s="433"/>
      <c r="WNF27" s="433"/>
      <c r="WNG27" s="433"/>
      <c r="WNH27" s="433"/>
      <c r="WNI27" s="433"/>
      <c r="WNJ27" s="433"/>
      <c r="WNK27" s="433"/>
      <c r="WNL27" s="433"/>
      <c r="WNM27" s="433"/>
      <c r="WNN27" s="433"/>
      <c r="WNO27" s="433"/>
      <c r="WNP27" s="433"/>
      <c r="WNQ27" s="433"/>
      <c r="WNR27" s="433"/>
      <c r="WNS27" s="433"/>
      <c r="WNT27" s="433"/>
      <c r="WNU27" s="433"/>
      <c r="WNV27" s="433"/>
      <c r="WNW27" s="433"/>
      <c r="WNX27" s="433"/>
      <c r="WNY27" s="433"/>
      <c r="WNZ27" s="433"/>
      <c r="WOA27" s="433"/>
      <c r="WOB27" s="433"/>
      <c r="WOC27" s="433"/>
      <c r="WOD27" s="433"/>
      <c r="WOE27" s="433"/>
      <c r="WOF27" s="433"/>
      <c r="WOG27" s="433"/>
      <c r="WOH27" s="433"/>
      <c r="WOI27" s="433"/>
      <c r="WOJ27" s="433"/>
      <c r="WOK27" s="433"/>
      <c r="WOL27" s="433"/>
      <c r="WOM27" s="433"/>
      <c r="WON27" s="433"/>
      <c r="WOO27" s="433"/>
      <c r="WOP27" s="433"/>
      <c r="WOQ27" s="433"/>
      <c r="WOR27" s="433"/>
      <c r="WOS27" s="433"/>
      <c r="WOT27" s="433"/>
      <c r="WOU27" s="433"/>
      <c r="WOV27" s="433"/>
      <c r="WOW27" s="433"/>
      <c r="WOX27" s="433"/>
      <c r="WOY27" s="433"/>
      <c r="WOZ27" s="433"/>
      <c r="WPA27" s="433"/>
      <c r="WPB27" s="433"/>
      <c r="WPC27" s="433"/>
      <c r="WPD27" s="433"/>
      <c r="WPE27" s="433"/>
      <c r="WPF27" s="433"/>
      <c r="WPG27" s="433"/>
      <c r="WPH27" s="433"/>
      <c r="WPI27" s="433"/>
      <c r="WPJ27" s="433"/>
      <c r="WPK27" s="433"/>
      <c r="WPL27" s="433"/>
      <c r="WPM27" s="433"/>
      <c r="WPN27" s="433"/>
      <c r="WPO27" s="433"/>
      <c r="WPP27" s="433"/>
      <c r="WPQ27" s="433"/>
      <c r="WPR27" s="433"/>
      <c r="WPS27" s="433"/>
      <c r="WPT27" s="433"/>
      <c r="WPU27" s="433"/>
      <c r="WPV27" s="433"/>
      <c r="WPW27" s="433"/>
      <c r="WPX27" s="433"/>
      <c r="WPY27" s="433"/>
      <c r="WPZ27" s="433"/>
      <c r="WQA27" s="433"/>
      <c r="WQB27" s="433"/>
      <c r="WQC27" s="433"/>
      <c r="WQD27" s="433"/>
      <c r="WQE27" s="433"/>
      <c r="WQF27" s="433"/>
      <c r="WQG27" s="433"/>
      <c r="WQH27" s="433"/>
      <c r="WQI27" s="433"/>
      <c r="WQJ27" s="433"/>
      <c r="WQK27" s="433"/>
      <c r="WQL27" s="433"/>
      <c r="WQM27" s="433"/>
      <c r="WQN27" s="433"/>
      <c r="WQO27" s="433"/>
      <c r="WQP27" s="433"/>
      <c r="WQQ27" s="433"/>
      <c r="WQR27" s="433"/>
      <c r="WQS27" s="433"/>
      <c r="WQT27" s="433"/>
      <c r="WQU27" s="433"/>
      <c r="WQV27" s="433"/>
      <c r="WQW27" s="433"/>
      <c r="WQX27" s="433"/>
      <c r="WQY27" s="433"/>
      <c r="WQZ27" s="433"/>
      <c r="WRA27" s="433"/>
      <c r="WRB27" s="433"/>
      <c r="WRC27" s="433"/>
      <c r="WRD27" s="433"/>
      <c r="WRE27" s="433"/>
      <c r="WRF27" s="433"/>
      <c r="WRG27" s="433"/>
      <c r="WRH27" s="433"/>
      <c r="WRI27" s="433"/>
      <c r="WRJ27" s="433"/>
      <c r="WRK27" s="433"/>
      <c r="WRL27" s="433"/>
      <c r="WRM27" s="433"/>
      <c r="WRN27" s="433"/>
      <c r="WRO27" s="433"/>
      <c r="WRP27" s="433"/>
      <c r="WRQ27" s="433"/>
      <c r="WRR27" s="433"/>
      <c r="WRS27" s="433"/>
      <c r="WRT27" s="433"/>
      <c r="WRU27" s="433"/>
      <c r="WRV27" s="433"/>
      <c r="WRW27" s="433"/>
      <c r="WRX27" s="433"/>
      <c r="WRY27" s="433"/>
      <c r="WRZ27" s="433"/>
      <c r="WSA27" s="433"/>
      <c r="WSB27" s="433"/>
      <c r="WSC27" s="433"/>
      <c r="WSD27" s="433"/>
      <c r="WSE27" s="433"/>
      <c r="WSF27" s="433"/>
      <c r="WSG27" s="433"/>
      <c r="WSH27" s="433"/>
      <c r="WSI27" s="433"/>
      <c r="WSJ27" s="433"/>
      <c r="WSK27" s="433"/>
      <c r="WSL27" s="433"/>
      <c r="WSM27" s="433"/>
      <c r="WSN27" s="433"/>
      <c r="WSO27" s="433"/>
      <c r="WSP27" s="433"/>
      <c r="WSQ27" s="433"/>
      <c r="WSR27" s="433"/>
      <c r="WSS27" s="433"/>
      <c r="WST27" s="433"/>
      <c r="WSU27" s="433"/>
      <c r="WSV27" s="433"/>
      <c r="WSW27" s="433"/>
      <c r="WSX27" s="433"/>
      <c r="WSY27" s="433"/>
      <c r="WSZ27" s="433"/>
      <c r="WTA27" s="433"/>
      <c r="WTB27" s="433"/>
      <c r="WTC27" s="433"/>
      <c r="WTD27" s="433"/>
      <c r="WTE27" s="433"/>
      <c r="WTF27" s="433"/>
      <c r="WTG27" s="433"/>
      <c r="WTH27" s="433"/>
      <c r="WTI27" s="433"/>
      <c r="WTJ27" s="433"/>
      <c r="WTK27" s="433"/>
      <c r="WTL27" s="433"/>
      <c r="WTM27" s="433"/>
      <c r="WTN27" s="433"/>
      <c r="WTO27" s="433"/>
      <c r="WTP27" s="433"/>
      <c r="WTQ27" s="433"/>
      <c r="WTR27" s="433"/>
      <c r="WTS27" s="433"/>
      <c r="WTT27" s="433"/>
      <c r="WTU27" s="433"/>
      <c r="WTV27" s="433"/>
      <c r="WTW27" s="433"/>
      <c r="WTX27" s="433"/>
      <c r="WTY27" s="433"/>
      <c r="WTZ27" s="433"/>
      <c r="WUA27" s="433"/>
      <c r="WUB27" s="433"/>
      <c r="WUC27" s="433"/>
      <c r="WUD27" s="433"/>
      <c r="WUE27" s="433"/>
      <c r="WUF27" s="433"/>
      <c r="WUG27" s="433"/>
      <c r="WUH27" s="433"/>
      <c r="WUI27" s="433"/>
      <c r="WUJ27" s="433"/>
      <c r="WUK27" s="433"/>
      <c r="WUL27" s="433"/>
      <c r="WUM27" s="433"/>
      <c r="WUN27" s="433"/>
      <c r="WUO27" s="433"/>
      <c r="WUP27" s="433"/>
      <c r="WUQ27" s="433"/>
      <c r="WUR27" s="433"/>
      <c r="WUS27" s="433"/>
      <c r="WUT27" s="433"/>
      <c r="WUU27" s="433"/>
      <c r="WUV27" s="433"/>
      <c r="WUW27" s="433"/>
      <c r="WUX27" s="433"/>
      <c r="WUY27" s="433"/>
      <c r="WUZ27" s="433"/>
      <c r="WVA27" s="433"/>
      <c r="WVB27" s="433"/>
      <c r="WVC27" s="433"/>
      <c r="WVD27" s="433"/>
      <c r="WVE27" s="433"/>
      <c r="WVF27" s="433"/>
      <c r="WVG27" s="433"/>
      <c r="WVH27" s="433"/>
      <c r="WVI27" s="433"/>
      <c r="WVJ27" s="433"/>
      <c r="WVK27" s="433"/>
      <c r="WVL27" s="433"/>
      <c r="WVM27" s="433"/>
      <c r="WVN27" s="433"/>
      <c r="WVO27" s="433"/>
      <c r="WVP27" s="433"/>
      <c r="WVQ27" s="433"/>
      <c r="WVR27" s="433"/>
      <c r="WVS27" s="433"/>
      <c r="WVT27" s="433"/>
      <c r="WVU27" s="433"/>
      <c r="WVV27" s="433"/>
      <c r="WVW27" s="433"/>
      <c r="WVX27" s="433"/>
      <c r="WVY27" s="433"/>
      <c r="WVZ27" s="433"/>
      <c r="WWA27" s="433"/>
      <c r="WWB27" s="433"/>
      <c r="WWC27" s="433"/>
      <c r="WWD27" s="433"/>
      <c r="WWE27" s="433"/>
      <c r="WWF27" s="433"/>
      <c r="WWG27" s="433"/>
      <c r="WWH27" s="433"/>
      <c r="WWI27" s="433"/>
      <c r="WWJ27" s="433"/>
      <c r="WWK27" s="433"/>
      <c r="WWL27" s="433"/>
      <c r="WWM27" s="433"/>
      <c r="WWN27" s="433"/>
      <c r="WWO27" s="433"/>
      <c r="WWP27" s="433"/>
      <c r="WWQ27" s="433"/>
      <c r="WWR27" s="433"/>
      <c r="WWS27" s="433"/>
      <c r="WWT27" s="433"/>
      <c r="WWU27" s="433"/>
      <c r="WWV27" s="433"/>
      <c r="WWW27" s="433"/>
      <c r="WWX27" s="433"/>
      <c r="WWY27" s="433"/>
      <c r="WWZ27" s="433"/>
      <c r="WXA27" s="433"/>
      <c r="WXB27" s="433"/>
      <c r="WXC27" s="433"/>
      <c r="WXD27" s="433"/>
      <c r="WXE27" s="433"/>
      <c r="WXF27" s="433"/>
      <c r="WXG27" s="433"/>
      <c r="WXH27" s="433"/>
      <c r="WXI27" s="433"/>
      <c r="WXJ27" s="433"/>
      <c r="WXK27" s="433"/>
      <c r="WXL27" s="433"/>
      <c r="WXM27" s="433"/>
      <c r="WXN27" s="433"/>
      <c r="WXO27" s="433"/>
      <c r="WXP27" s="433"/>
      <c r="WXQ27" s="433"/>
      <c r="WXR27" s="433"/>
      <c r="WXS27" s="433"/>
      <c r="WXT27" s="433"/>
      <c r="WXU27" s="433"/>
      <c r="WXV27" s="433"/>
      <c r="WXW27" s="433"/>
      <c r="WXX27" s="433"/>
      <c r="WXY27" s="433"/>
      <c r="WXZ27" s="433"/>
      <c r="WYA27" s="433"/>
      <c r="WYB27" s="433"/>
      <c r="WYC27" s="433"/>
      <c r="WYD27" s="433"/>
      <c r="WYE27" s="433"/>
      <c r="WYF27" s="433"/>
      <c r="WYG27" s="433"/>
      <c r="WYH27" s="433"/>
      <c r="WYI27" s="433"/>
      <c r="WYJ27" s="433"/>
      <c r="WYK27" s="433"/>
      <c r="WYL27" s="433"/>
      <c r="WYM27" s="433"/>
      <c r="WYN27" s="433"/>
      <c r="WYO27" s="433"/>
      <c r="WYP27" s="433"/>
      <c r="WYQ27" s="433"/>
      <c r="WYR27" s="433"/>
      <c r="WYS27" s="433"/>
      <c r="WYT27" s="433"/>
      <c r="WYU27" s="433"/>
      <c r="WYV27" s="433"/>
      <c r="WYW27" s="433"/>
      <c r="WYX27" s="433"/>
      <c r="WYY27" s="433"/>
      <c r="WYZ27" s="433"/>
      <c r="WZA27" s="433"/>
      <c r="WZB27" s="433"/>
      <c r="WZC27" s="433"/>
      <c r="WZD27" s="433"/>
      <c r="WZE27" s="433"/>
      <c r="WZF27" s="433"/>
      <c r="WZG27" s="433"/>
      <c r="WZH27" s="433"/>
      <c r="WZI27" s="433"/>
      <c r="WZJ27" s="433"/>
      <c r="WZK27" s="433"/>
      <c r="WZL27" s="433"/>
      <c r="WZM27" s="433"/>
      <c r="WZN27" s="433"/>
      <c r="WZO27" s="433"/>
      <c r="WZP27" s="433"/>
      <c r="WZQ27" s="433"/>
      <c r="WZR27" s="433"/>
      <c r="WZS27" s="433"/>
      <c r="WZT27" s="433"/>
      <c r="WZU27" s="433"/>
      <c r="WZV27" s="433"/>
      <c r="WZW27" s="433"/>
      <c r="WZX27" s="433"/>
      <c r="WZY27" s="433"/>
      <c r="WZZ27" s="433"/>
      <c r="XAA27" s="433"/>
      <c r="XAB27" s="433"/>
      <c r="XAC27" s="433"/>
      <c r="XAD27" s="433"/>
      <c r="XAE27" s="433"/>
      <c r="XAF27" s="433"/>
      <c r="XAG27" s="433"/>
      <c r="XAH27" s="433"/>
      <c r="XAI27" s="433"/>
      <c r="XAJ27" s="433"/>
      <c r="XAK27" s="433"/>
      <c r="XAL27" s="433"/>
      <c r="XAM27" s="433"/>
      <c r="XAN27" s="433"/>
      <c r="XAO27" s="433"/>
      <c r="XAP27" s="433"/>
      <c r="XAQ27" s="433"/>
      <c r="XAR27" s="433"/>
      <c r="XAS27" s="433"/>
      <c r="XAT27" s="433"/>
      <c r="XAU27" s="433"/>
      <c r="XAV27" s="433"/>
      <c r="XAW27" s="433"/>
      <c r="XAX27" s="433"/>
      <c r="XAY27" s="433"/>
      <c r="XAZ27" s="433"/>
      <c r="XBA27" s="433"/>
      <c r="XBB27" s="433"/>
      <c r="XBC27" s="433"/>
      <c r="XBD27" s="433"/>
      <c r="XBE27" s="433"/>
      <c r="XBF27" s="433"/>
      <c r="XBG27" s="433"/>
      <c r="XBH27" s="433"/>
      <c r="XBI27" s="433"/>
      <c r="XBJ27" s="433"/>
      <c r="XBK27" s="433"/>
      <c r="XBL27" s="433"/>
      <c r="XBM27" s="433"/>
      <c r="XBN27" s="433"/>
      <c r="XBO27" s="433"/>
      <c r="XBP27" s="433"/>
      <c r="XBQ27" s="433"/>
      <c r="XBR27" s="433"/>
      <c r="XBS27" s="433"/>
      <c r="XBT27" s="433"/>
      <c r="XBU27" s="433"/>
      <c r="XBV27" s="433"/>
      <c r="XBW27" s="433"/>
      <c r="XBX27" s="433"/>
      <c r="XBY27" s="433"/>
      <c r="XBZ27" s="433"/>
      <c r="XCA27" s="433"/>
      <c r="XCB27" s="433"/>
      <c r="XCC27" s="433"/>
      <c r="XCD27" s="433"/>
      <c r="XCE27" s="433"/>
      <c r="XCF27" s="433"/>
      <c r="XCG27" s="433"/>
      <c r="XCH27" s="433"/>
      <c r="XCI27" s="433"/>
      <c r="XCJ27" s="433"/>
      <c r="XCK27" s="433"/>
      <c r="XCL27" s="433"/>
      <c r="XCM27" s="433"/>
      <c r="XCN27" s="433"/>
      <c r="XCO27" s="433"/>
      <c r="XCP27" s="433"/>
      <c r="XCQ27" s="433"/>
      <c r="XCR27" s="433"/>
      <c r="XCS27" s="433"/>
      <c r="XCT27" s="433"/>
      <c r="XCU27" s="433"/>
      <c r="XCV27" s="433"/>
      <c r="XCW27" s="433"/>
      <c r="XCX27" s="433"/>
      <c r="XCY27" s="433"/>
      <c r="XCZ27" s="433"/>
      <c r="XDA27" s="433"/>
      <c r="XDB27" s="433"/>
      <c r="XDC27" s="433"/>
      <c r="XDD27" s="433"/>
      <c r="XDE27" s="433"/>
      <c r="XDF27" s="433"/>
      <c r="XDG27" s="433"/>
      <c r="XDH27" s="433"/>
      <c r="XDI27" s="433"/>
      <c r="XDJ27" s="433"/>
      <c r="XDK27" s="433"/>
      <c r="XDL27" s="433"/>
      <c r="XDM27" s="433"/>
      <c r="XDN27" s="433"/>
      <c r="XDO27" s="433"/>
      <c r="XDP27" s="433"/>
      <c r="XDQ27" s="433"/>
      <c r="XDR27" s="433"/>
      <c r="XDS27" s="433"/>
      <c r="XDT27" s="433"/>
      <c r="XDU27" s="433"/>
      <c r="XDV27" s="433"/>
      <c r="XDW27" s="433"/>
      <c r="XDX27" s="433"/>
      <c r="XDY27" s="433"/>
      <c r="XDZ27" s="433"/>
      <c r="XEA27" s="433"/>
      <c r="XEB27" s="433"/>
      <c r="XEC27" s="433"/>
      <c r="XED27" s="433"/>
      <c r="XEE27" s="433"/>
      <c r="XEF27" s="433"/>
    </row>
    <row r="28" ht="27" customHeight="1" spans="1:8">
      <c r="A28" s="256" t="s">
        <v>123</v>
      </c>
      <c r="B28" s="426"/>
      <c r="C28" s="272">
        <v>15000</v>
      </c>
      <c r="D28" s="272">
        <v>15000</v>
      </c>
      <c r="E28" s="272">
        <v>0</v>
      </c>
      <c r="F28" s="426"/>
      <c r="G28" s="357">
        <f t="shared" si="2"/>
        <v>0</v>
      </c>
      <c r="H28" s="357" t="str">
        <f t="shared" ref="H28:H31" si="5">IFERROR(F28/B28-1,"")</f>
        <v/>
      </c>
    </row>
    <row r="29" ht="27" customHeight="1" spans="1:8">
      <c r="A29" s="427" t="s">
        <v>124</v>
      </c>
      <c r="B29" s="272">
        <v>378</v>
      </c>
      <c r="C29" s="276">
        <v>6664</v>
      </c>
      <c r="D29" s="276">
        <v>3009</v>
      </c>
      <c r="E29" s="272">
        <v>1141.573715</v>
      </c>
      <c r="F29" s="425">
        <v>421.258772</v>
      </c>
      <c r="G29" s="357">
        <f t="shared" si="2"/>
        <v>0.139999591890994</v>
      </c>
      <c r="H29" s="357">
        <f t="shared" si="5"/>
        <v>0.114441195767196</v>
      </c>
    </row>
    <row r="30" ht="27" customHeight="1" spans="1:8">
      <c r="A30" s="427" t="s">
        <v>125</v>
      </c>
      <c r="B30" s="276">
        <v>19189.181</v>
      </c>
      <c r="C30" s="276">
        <v>19830</v>
      </c>
      <c r="D30" s="276">
        <v>19830</v>
      </c>
      <c r="E30" s="272">
        <v>19830.460234</v>
      </c>
      <c r="F30" s="276">
        <v>19830.460234</v>
      </c>
      <c r="G30" s="357">
        <f t="shared" si="2"/>
        <v>1.0000232089763</v>
      </c>
      <c r="H30" s="357">
        <f t="shared" si="5"/>
        <v>0.0334187912449206</v>
      </c>
    </row>
    <row r="31" ht="27" customHeight="1" spans="1:8">
      <c r="A31" s="427" t="s">
        <v>126</v>
      </c>
      <c r="B31" s="276">
        <v>4.509</v>
      </c>
      <c r="C31" s="276">
        <v>4</v>
      </c>
      <c r="D31" s="276">
        <v>4</v>
      </c>
      <c r="E31" s="272">
        <v>4.391521</v>
      </c>
      <c r="F31" s="276">
        <v>4.391521</v>
      </c>
      <c r="G31" s="357">
        <f t="shared" si="2"/>
        <v>1.09788025</v>
      </c>
      <c r="H31" s="357">
        <f t="shared" si="5"/>
        <v>-0.0260543357728987</v>
      </c>
    </row>
    <row r="32" ht="26.1" customHeight="1" spans="1:8">
      <c r="A32" s="428" t="s">
        <v>127</v>
      </c>
      <c r="B32" s="387">
        <f>B33+B34+B35+B39+B40</f>
        <v>353952.389</v>
      </c>
      <c r="C32" s="387">
        <f>C33+C34+C35+C39+C40</f>
        <v>186273</v>
      </c>
      <c r="D32" s="387">
        <f t="shared" ref="D32:F32" si="6">D33+D34+D35+D39+D40</f>
        <v>186273</v>
      </c>
      <c r="E32" s="387">
        <f t="shared" si="6"/>
        <v>186273</v>
      </c>
      <c r="F32" s="387">
        <f t="shared" si="6"/>
        <v>287983</v>
      </c>
      <c r="G32" s="357"/>
      <c r="H32" s="357"/>
    </row>
    <row r="33" ht="26.1" customHeight="1" spans="1:8">
      <c r="A33" s="275" t="s">
        <v>128</v>
      </c>
      <c r="B33" s="276">
        <v>32380</v>
      </c>
      <c r="C33" s="276">
        <v>35257</v>
      </c>
      <c r="D33" s="276">
        <v>35257</v>
      </c>
      <c r="E33" s="272">
        <v>35257</v>
      </c>
      <c r="F33" s="276">
        <v>25395</v>
      </c>
      <c r="G33" s="357"/>
      <c r="H33" s="357"/>
    </row>
    <row r="34" ht="26.1" customHeight="1" spans="1:8">
      <c r="A34" s="275" t="s">
        <v>129</v>
      </c>
      <c r="B34" s="276">
        <v>140255</v>
      </c>
      <c r="C34" s="276">
        <v>83012</v>
      </c>
      <c r="D34" s="276">
        <v>83012</v>
      </c>
      <c r="E34" s="272">
        <v>83012</v>
      </c>
      <c r="F34" s="276">
        <v>108457</v>
      </c>
      <c r="G34" s="357"/>
      <c r="H34" s="357"/>
    </row>
    <row r="35" ht="26.1" customHeight="1" spans="1:8">
      <c r="A35" s="275" t="s">
        <v>130</v>
      </c>
      <c r="B35" s="276">
        <v>71008.389</v>
      </c>
      <c r="C35" s="276">
        <v>68004</v>
      </c>
      <c r="D35" s="276">
        <v>68004</v>
      </c>
      <c r="E35" s="272">
        <v>68004</v>
      </c>
      <c r="F35" s="276">
        <v>68004</v>
      </c>
      <c r="G35" s="357"/>
      <c r="H35" s="357"/>
    </row>
    <row r="36" ht="41.1" customHeight="1" spans="1:8">
      <c r="A36" s="259" t="s">
        <v>131</v>
      </c>
      <c r="B36" s="276">
        <v>71000</v>
      </c>
      <c r="C36" s="276">
        <v>68000</v>
      </c>
      <c r="D36" s="276">
        <v>68000</v>
      </c>
      <c r="E36" s="272">
        <v>68000</v>
      </c>
      <c r="F36" s="276">
        <v>68000</v>
      </c>
      <c r="G36" s="357"/>
      <c r="H36" s="357"/>
    </row>
    <row r="37" ht="39" customHeight="1" spans="1:8">
      <c r="A37" s="259" t="s">
        <v>132</v>
      </c>
      <c r="B37" s="276"/>
      <c r="C37" s="276"/>
      <c r="D37" s="276">
        <v>0</v>
      </c>
      <c r="E37" s="272">
        <v>0</v>
      </c>
      <c r="F37" s="276">
        <v>0</v>
      </c>
      <c r="G37" s="429"/>
      <c r="H37" s="188"/>
    </row>
    <row r="38" ht="39.9" customHeight="1" spans="1:8">
      <c r="A38" s="259" t="s">
        <v>133</v>
      </c>
      <c r="B38" s="430">
        <v>8.389</v>
      </c>
      <c r="C38" s="276">
        <v>4</v>
      </c>
      <c r="D38" s="276">
        <v>4</v>
      </c>
      <c r="E38" s="272">
        <v>4</v>
      </c>
      <c r="F38" s="276">
        <v>4</v>
      </c>
      <c r="G38" s="357"/>
      <c r="H38" s="357"/>
    </row>
    <row r="39" ht="26.1" customHeight="1" spans="1:8">
      <c r="A39" s="275" t="s">
        <v>134</v>
      </c>
      <c r="B39" s="276">
        <v>22686</v>
      </c>
      <c r="C39" s="276"/>
      <c r="D39" s="276"/>
      <c r="E39" s="272"/>
      <c r="F39" s="276">
        <v>5860</v>
      </c>
      <c r="G39" s="357" t="str">
        <f t="shared" ref="G38:G40" si="7">IFERROR(F39/E39,"")</f>
        <v/>
      </c>
      <c r="H39" s="357"/>
    </row>
    <row r="40" ht="26.1" customHeight="1" spans="1:8">
      <c r="A40" s="275" t="s">
        <v>135</v>
      </c>
      <c r="B40" s="276">
        <v>87623</v>
      </c>
      <c r="C40" s="276"/>
      <c r="D40" s="276"/>
      <c r="E40" s="272"/>
      <c r="F40" s="276">
        <v>80267</v>
      </c>
      <c r="G40" s="357" t="str">
        <f t="shared" si="7"/>
        <v/>
      </c>
      <c r="H40" s="357"/>
    </row>
    <row r="41" s="419" customFormat="1" ht="66" customHeight="1" spans="1:8">
      <c r="A41" s="431" t="s">
        <v>142</v>
      </c>
      <c r="B41" s="431"/>
      <c r="C41" s="431"/>
      <c r="D41" s="431"/>
      <c r="E41" s="432"/>
      <c r="F41" s="431"/>
      <c r="G41" s="431"/>
      <c r="H41" s="431"/>
    </row>
  </sheetData>
  <mergeCells count="2">
    <mergeCell ref="A2:H2"/>
    <mergeCell ref="A41:H41"/>
  </mergeCells>
  <printOptions horizontalCentered="1"/>
  <pageMargins left="1.00347222222222" right="1.00347222222222" top="1.37777777777778" bottom="1.14166666666667" header="0.590277777777778" footer="0.786805555555556"/>
  <pageSetup paperSize="9" scale="82" fitToHeight="0" orientation="portrait" blackAndWhite="1" errors="blank"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7">
    <outlinePr summaryBelow="0"/>
    <pageSetUpPr fitToPage="1"/>
  </sheetPr>
  <dimension ref="A1:F1331"/>
  <sheetViews>
    <sheetView showZeros="0" topLeftCell="C907" workbookViewId="0">
      <selection activeCell="B907" sqref="A$1:B$1048576"/>
    </sheetView>
  </sheetViews>
  <sheetFormatPr defaultColWidth="21.4416666666667" defaultRowHeight="21.9" customHeight="1" outlineLevelCol="5"/>
  <cols>
    <col min="1" max="1" width="5.88333333333333" style="194" hidden="1" customWidth="1"/>
    <col min="2" max="2" width="11.3333333333333" style="194" hidden="1" customWidth="1"/>
    <col min="3" max="3" width="54.5" style="194" customWidth="1"/>
    <col min="4" max="4" width="2.125" style="404" hidden="1" customWidth="1"/>
    <col min="5" max="5" width="29.25" style="404" customWidth="1"/>
    <col min="6" max="16384" width="21.4416666666667" style="194"/>
  </cols>
  <sheetData>
    <row r="1" customHeight="1" spans="3:5">
      <c r="C1" s="327" t="s">
        <v>143</v>
      </c>
      <c r="D1" s="4"/>
      <c r="E1" s="327"/>
    </row>
    <row r="2" s="192" customFormat="1" ht="26.25" customHeight="1" spans="3:5">
      <c r="C2" s="328" t="s">
        <v>144</v>
      </c>
      <c r="D2" s="99"/>
      <c r="E2" s="328"/>
    </row>
    <row r="3" ht="24" customHeight="1" spans="3:5">
      <c r="C3" s="405" t="s">
        <v>2</v>
      </c>
      <c r="D3" s="406"/>
      <c r="E3" s="405"/>
    </row>
    <row r="4" customHeight="1" spans="1:5">
      <c r="A4" s="407" t="s">
        <v>145</v>
      </c>
      <c r="B4" s="407" t="s">
        <v>146</v>
      </c>
      <c r="C4" s="176" t="s">
        <v>147</v>
      </c>
      <c r="D4" s="408" t="s">
        <v>148</v>
      </c>
      <c r="E4" s="176" t="s">
        <v>64</v>
      </c>
    </row>
    <row r="5" customHeight="1" spans="3:5">
      <c r="C5" s="409" t="s">
        <v>101</v>
      </c>
      <c r="D5" s="410">
        <v>863160</v>
      </c>
      <c r="E5" s="227">
        <v>896838</v>
      </c>
    </row>
    <row r="6" customHeight="1" spans="1:6">
      <c r="A6" s="194">
        <f>LEN(B6)</f>
        <v>3</v>
      </c>
      <c r="B6" s="411">
        <v>201</v>
      </c>
      <c r="C6" s="124" t="s">
        <v>149</v>
      </c>
      <c r="D6" s="410">
        <v>45981</v>
      </c>
      <c r="E6" s="227">
        <v>49685.730849</v>
      </c>
      <c r="F6" s="412"/>
    </row>
    <row r="7" customHeight="1" spans="1:5">
      <c r="A7" s="194">
        <f t="shared" ref="A7:A70" si="0">LEN(B7)</f>
        <v>5</v>
      </c>
      <c r="B7" s="411">
        <v>20101</v>
      </c>
      <c r="C7" s="124" t="s">
        <v>150</v>
      </c>
      <c r="D7" s="410">
        <v>1680</v>
      </c>
      <c r="E7" s="227">
        <v>2175.393144</v>
      </c>
    </row>
    <row r="8" customHeight="1" spans="1:5">
      <c r="A8" s="194">
        <f t="shared" si="0"/>
        <v>7</v>
      </c>
      <c r="B8" s="411">
        <v>2010101</v>
      </c>
      <c r="C8" s="125" t="s">
        <v>151</v>
      </c>
      <c r="D8" s="410">
        <v>1179</v>
      </c>
      <c r="E8" s="227">
        <v>1422.033918</v>
      </c>
    </row>
    <row r="9" hidden="1" customHeight="1" spans="1:5">
      <c r="A9" s="194">
        <f t="shared" si="0"/>
        <v>7</v>
      </c>
      <c r="B9" s="411">
        <v>2010102</v>
      </c>
      <c r="C9" s="123" t="s">
        <v>152</v>
      </c>
      <c r="D9" s="410">
        <v>15</v>
      </c>
      <c r="E9" s="235">
        <v>0</v>
      </c>
    </row>
    <row r="10" hidden="1" customHeight="1" spans="1:5">
      <c r="A10" s="194">
        <f t="shared" si="0"/>
        <v>7</v>
      </c>
      <c r="B10" s="411">
        <v>2010103</v>
      </c>
      <c r="C10" s="123" t="s">
        <v>153</v>
      </c>
      <c r="D10" s="410">
        <v>0</v>
      </c>
      <c r="E10" s="235">
        <v>0</v>
      </c>
    </row>
    <row r="11" customHeight="1" spans="1:5">
      <c r="A11" s="194">
        <f t="shared" si="0"/>
        <v>7</v>
      </c>
      <c r="B11" s="411">
        <v>2010104</v>
      </c>
      <c r="C11" s="125" t="s">
        <v>154</v>
      </c>
      <c r="D11" s="410">
        <v>124</v>
      </c>
      <c r="E11" s="227">
        <v>110</v>
      </c>
    </row>
    <row r="12" hidden="1" customHeight="1" spans="1:5">
      <c r="A12" s="194">
        <f t="shared" si="0"/>
        <v>7</v>
      </c>
      <c r="B12" s="411">
        <v>2010105</v>
      </c>
      <c r="C12" s="123" t="s">
        <v>155</v>
      </c>
      <c r="D12" s="410">
        <v>0</v>
      </c>
      <c r="E12" s="235">
        <v>0</v>
      </c>
    </row>
    <row r="13" customHeight="1" spans="1:5">
      <c r="A13" s="194">
        <f t="shared" si="0"/>
        <v>7</v>
      </c>
      <c r="B13" s="411">
        <v>2010106</v>
      </c>
      <c r="C13" s="125" t="s">
        <v>156</v>
      </c>
      <c r="D13" s="410">
        <v>192</v>
      </c>
      <c r="E13" s="227">
        <v>258.6405</v>
      </c>
    </row>
    <row r="14" hidden="1" customHeight="1" spans="1:5">
      <c r="A14" s="194">
        <f t="shared" si="0"/>
        <v>7</v>
      </c>
      <c r="B14" s="411">
        <v>2010107</v>
      </c>
      <c r="C14" s="123" t="s">
        <v>157</v>
      </c>
      <c r="D14" s="410">
        <v>4</v>
      </c>
      <c r="E14" s="235">
        <v>0</v>
      </c>
    </row>
    <row r="15" customHeight="1" spans="1:5">
      <c r="A15" s="194">
        <f t="shared" si="0"/>
        <v>7</v>
      </c>
      <c r="B15" s="411">
        <v>2010108</v>
      </c>
      <c r="C15" s="125" t="s">
        <v>158</v>
      </c>
      <c r="D15" s="410">
        <v>0</v>
      </c>
      <c r="E15" s="227">
        <v>205.566073</v>
      </c>
    </row>
    <row r="16" hidden="1" customHeight="1" spans="1:5">
      <c r="A16" s="194">
        <f t="shared" si="0"/>
        <v>7</v>
      </c>
      <c r="B16" s="411">
        <v>2010109</v>
      </c>
      <c r="C16" s="123" t="s">
        <v>159</v>
      </c>
      <c r="D16" s="410">
        <v>0</v>
      </c>
      <c r="E16" s="235">
        <v>0</v>
      </c>
    </row>
    <row r="17" customHeight="1" spans="1:5">
      <c r="A17" s="194">
        <f t="shared" si="0"/>
        <v>7</v>
      </c>
      <c r="B17" s="411">
        <v>2010150</v>
      </c>
      <c r="C17" s="125" t="s">
        <v>160</v>
      </c>
      <c r="D17" s="410">
        <v>166</v>
      </c>
      <c r="E17" s="227">
        <v>179.152653</v>
      </c>
    </row>
    <row r="18" hidden="1" customHeight="1" spans="1:5">
      <c r="A18" s="194">
        <f t="shared" si="0"/>
        <v>7</v>
      </c>
      <c r="B18" s="411">
        <v>2010199</v>
      </c>
      <c r="C18" s="123" t="s">
        <v>161</v>
      </c>
      <c r="D18" s="410">
        <v>0</v>
      </c>
      <c r="E18" s="235">
        <v>0</v>
      </c>
    </row>
    <row r="19" customHeight="1" spans="1:5">
      <c r="A19" s="194">
        <f t="shared" si="0"/>
        <v>5</v>
      </c>
      <c r="B19" s="411">
        <v>20102</v>
      </c>
      <c r="C19" s="124" t="s">
        <v>162</v>
      </c>
      <c r="D19" s="410">
        <v>1635</v>
      </c>
      <c r="E19" s="227">
        <v>2245.965557</v>
      </c>
    </row>
    <row r="20" customHeight="1" spans="1:5">
      <c r="A20" s="194">
        <f t="shared" si="0"/>
        <v>7</v>
      </c>
      <c r="B20" s="411">
        <v>2010201</v>
      </c>
      <c r="C20" s="125" t="s">
        <v>151</v>
      </c>
      <c r="D20" s="410">
        <v>1081</v>
      </c>
      <c r="E20" s="227">
        <v>1597.223261</v>
      </c>
    </row>
    <row r="21" customHeight="1" spans="1:5">
      <c r="A21" s="194">
        <f t="shared" si="0"/>
        <v>7</v>
      </c>
      <c r="B21" s="411">
        <v>2010202</v>
      </c>
      <c r="C21" s="125" t="s">
        <v>152</v>
      </c>
      <c r="D21" s="410">
        <v>65</v>
      </c>
      <c r="E21" s="227">
        <v>47.29658</v>
      </c>
    </row>
    <row r="22" hidden="1" customHeight="1" spans="1:5">
      <c r="A22" s="194">
        <f t="shared" si="0"/>
        <v>7</v>
      </c>
      <c r="B22" s="411">
        <v>2010203</v>
      </c>
      <c r="C22" s="123" t="s">
        <v>153</v>
      </c>
      <c r="D22" s="410">
        <v>0</v>
      </c>
      <c r="E22" s="235">
        <v>0</v>
      </c>
    </row>
    <row r="23" customHeight="1" spans="1:5">
      <c r="A23" s="194">
        <f t="shared" si="0"/>
        <v>7</v>
      </c>
      <c r="B23" s="411">
        <v>2010204</v>
      </c>
      <c r="C23" s="125" t="s">
        <v>163</v>
      </c>
      <c r="D23" s="410">
        <v>90</v>
      </c>
      <c r="E23" s="227">
        <v>166.848676</v>
      </c>
    </row>
    <row r="24" customHeight="1" spans="1:5">
      <c r="A24" s="194">
        <f t="shared" si="0"/>
        <v>7</v>
      </c>
      <c r="B24" s="411">
        <v>2010205</v>
      </c>
      <c r="C24" s="125" t="s">
        <v>164</v>
      </c>
      <c r="D24" s="410">
        <v>79</v>
      </c>
      <c r="E24" s="227">
        <v>83.41322</v>
      </c>
    </row>
    <row r="25" customHeight="1" spans="1:5">
      <c r="A25" s="194">
        <f t="shared" si="0"/>
        <v>7</v>
      </c>
      <c r="B25" s="411">
        <v>2010206</v>
      </c>
      <c r="C25" s="125" t="s">
        <v>165</v>
      </c>
      <c r="D25" s="410">
        <v>121</v>
      </c>
      <c r="E25" s="227">
        <v>148.4049</v>
      </c>
    </row>
    <row r="26" customHeight="1" spans="1:5">
      <c r="A26" s="194">
        <f t="shared" si="0"/>
        <v>7</v>
      </c>
      <c r="B26" s="411">
        <v>2010250</v>
      </c>
      <c r="C26" s="125" t="s">
        <v>160</v>
      </c>
      <c r="D26" s="410">
        <v>146</v>
      </c>
      <c r="E26" s="227">
        <v>158.970856</v>
      </c>
    </row>
    <row r="27" customHeight="1" spans="1:5">
      <c r="A27" s="194">
        <f t="shared" si="0"/>
        <v>7</v>
      </c>
      <c r="B27" s="411">
        <v>2010299</v>
      </c>
      <c r="C27" s="125" t="s">
        <v>166</v>
      </c>
      <c r="D27" s="410">
        <v>53</v>
      </c>
      <c r="E27" s="227">
        <v>43.808064</v>
      </c>
    </row>
    <row r="28" customHeight="1" spans="1:5">
      <c r="A28" s="194">
        <f t="shared" si="0"/>
        <v>5</v>
      </c>
      <c r="B28" s="411">
        <v>20103</v>
      </c>
      <c r="C28" s="124" t="s">
        <v>167</v>
      </c>
      <c r="D28" s="410">
        <v>9518</v>
      </c>
      <c r="E28" s="227">
        <v>11370.447877</v>
      </c>
    </row>
    <row r="29" customHeight="1" spans="1:5">
      <c r="A29" s="194">
        <f t="shared" si="0"/>
        <v>7</v>
      </c>
      <c r="B29" s="411">
        <v>2010301</v>
      </c>
      <c r="C29" s="125" t="s">
        <v>151</v>
      </c>
      <c r="D29" s="410">
        <v>2086</v>
      </c>
      <c r="E29" s="227">
        <v>2591.19261</v>
      </c>
    </row>
    <row r="30" customHeight="1" spans="1:5">
      <c r="A30" s="194">
        <f t="shared" si="0"/>
        <v>7</v>
      </c>
      <c r="B30" s="411">
        <v>2010302</v>
      </c>
      <c r="C30" s="125" t="s">
        <v>152</v>
      </c>
      <c r="D30" s="410">
        <v>1214</v>
      </c>
      <c r="E30" s="227">
        <v>467.572815</v>
      </c>
    </row>
    <row r="31" hidden="1" customHeight="1" spans="1:5">
      <c r="A31" s="194">
        <f t="shared" si="0"/>
        <v>7</v>
      </c>
      <c r="B31" s="411">
        <v>2010303</v>
      </c>
      <c r="C31" s="123" t="s">
        <v>153</v>
      </c>
      <c r="D31" s="410">
        <v>0</v>
      </c>
      <c r="E31" s="235">
        <v>0</v>
      </c>
    </row>
    <row r="32" hidden="1" customHeight="1" spans="1:5">
      <c r="A32" s="194">
        <f t="shared" si="0"/>
        <v>7</v>
      </c>
      <c r="B32" s="411">
        <v>2010304</v>
      </c>
      <c r="C32" s="123" t="s">
        <v>168</v>
      </c>
      <c r="D32" s="410">
        <v>0</v>
      </c>
      <c r="E32" s="235">
        <v>0</v>
      </c>
    </row>
    <row r="33" customHeight="1" spans="1:5">
      <c r="A33" s="194">
        <f t="shared" si="0"/>
        <v>7</v>
      </c>
      <c r="B33" s="411">
        <v>2010305</v>
      </c>
      <c r="C33" s="125" t="s">
        <v>169</v>
      </c>
      <c r="D33" s="410">
        <v>2635</v>
      </c>
      <c r="E33" s="227">
        <v>4744.421982</v>
      </c>
    </row>
    <row r="34" customHeight="1" spans="1:5">
      <c r="A34" s="194">
        <f t="shared" si="0"/>
        <v>7</v>
      </c>
      <c r="B34" s="411">
        <v>2010306</v>
      </c>
      <c r="C34" s="125" t="s">
        <v>170</v>
      </c>
      <c r="D34" s="410">
        <v>246</v>
      </c>
      <c r="E34" s="227">
        <v>274.680371</v>
      </c>
    </row>
    <row r="35" customHeight="1" spans="1:5">
      <c r="A35" s="194">
        <f t="shared" si="0"/>
        <v>7</v>
      </c>
      <c r="B35" s="411">
        <v>2010308</v>
      </c>
      <c r="C35" s="125" t="s">
        <v>171</v>
      </c>
      <c r="D35" s="410">
        <v>131</v>
      </c>
      <c r="E35" s="227">
        <v>222.342074</v>
      </c>
    </row>
    <row r="36" hidden="1" customHeight="1" spans="1:5">
      <c r="A36" s="194">
        <f t="shared" si="0"/>
        <v>7</v>
      </c>
      <c r="B36" s="411">
        <v>2010309</v>
      </c>
      <c r="C36" s="123" t="s">
        <v>172</v>
      </c>
      <c r="D36" s="410">
        <v>0</v>
      </c>
      <c r="E36" s="235">
        <v>0</v>
      </c>
    </row>
    <row r="37" customHeight="1" spans="1:5">
      <c r="A37" s="194">
        <f t="shared" si="0"/>
        <v>7</v>
      </c>
      <c r="B37" s="411">
        <v>2010350</v>
      </c>
      <c r="C37" s="125" t="s">
        <v>160</v>
      </c>
      <c r="D37" s="410">
        <v>1727</v>
      </c>
      <c r="E37" s="227">
        <v>1139.978568</v>
      </c>
    </row>
    <row r="38" customHeight="1" spans="1:5">
      <c r="A38" s="194">
        <f t="shared" si="0"/>
        <v>7</v>
      </c>
      <c r="B38" s="411">
        <v>2010399</v>
      </c>
      <c r="C38" s="125" t="s">
        <v>173</v>
      </c>
      <c r="D38" s="410">
        <v>1479</v>
      </c>
      <c r="E38" s="227">
        <v>1930.259457</v>
      </c>
    </row>
    <row r="39" customHeight="1" spans="1:5">
      <c r="A39" s="194">
        <f t="shared" si="0"/>
        <v>5</v>
      </c>
      <c r="B39" s="411">
        <v>20104</v>
      </c>
      <c r="C39" s="124" t="s">
        <v>174</v>
      </c>
      <c r="D39" s="410">
        <v>4119</v>
      </c>
      <c r="E39" s="227">
        <v>5195.872919</v>
      </c>
    </row>
    <row r="40" customHeight="1" spans="1:5">
      <c r="A40" s="194">
        <f t="shared" si="0"/>
        <v>7</v>
      </c>
      <c r="B40" s="411">
        <v>2010401</v>
      </c>
      <c r="C40" s="125" t="s">
        <v>151</v>
      </c>
      <c r="D40" s="410">
        <v>1154</v>
      </c>
      <c r="E40" s="227">
        <v>1140.874814</v>
      </c>
    </row>
    <row r="41" customHeight="1" spans="1:5">
      <c r="A41" s="194">
        <f t="shared" si="0"/>
        <v>7</v>
      </c>
      <c r="B41" s="411">
        <v>2010402</v>
      </c>
      <c r="C41" s="125" t="s">
        <v>152</v>
      </c>
      <c r="D41" s="410">
        <v>761</v>
      </c>
      <c r="E41" s="227">
        <v>3324.247957</v>
      </c>
    </row>
    <row r="42" hidden="1" customHeight="1" spans="1:5">
      <c r="A42" s="194">
        <f t="shared" si="0"/>
        <v>7</v>
      </c>
      <c r="B42" s="411">
        <v>2010403</v>
      </c>
      <c r="C42" s="123" t="s">
        <v>153</v>
      </c>
      <c r="D42" s="410">
        <v>0</v>
      </c>
      <c r="E42" s="235">
        <v>0</v>
      </c>
    </row>
    <row r="43" hidden="1" customHeight="1" spans="1:5">
      <c r="A43" s="194">
        <f t="shared" si="0"/>
        <v>7</v>
      </c>
      <c r="B43" s="411">
        <v>2010404</v>
      </c>
      <c r="C43" s="123" t="s">
        <v>175</v>
      </c>
      <c r="D43" s="410">
        <v>31</v>
      </c>
      <c r="E43" s="235">
        <v>0</v>
      </c>
    </row>
    <row r="44" hidden="1" customHeight="1" spans="1:5">
      <c r="A44" s="194">
        <f t="shared" si="0"/>
        <v>7</v>
      </c>
      <c r="B44" s="411">
        <v>2010405</v>
      </c>
      <c r="C44" s="123" t="s">
        <v>176</v>
      </c>
      <c r="D44" s="410">
        <v>0</v>
      </c>
      <c r="E44" s="235">
        <v>0</v>
      </c>
    </row>
    <row r="45" hidden="1" customHeight="1" spans="1:5">
      <c r="A45" s="194">
        <f t="shared" si="0"/>
        <v>7</v>
      </c>
      <c r="B45" s="411">
        <v>2010406</v>
      </c>
      <c r="C45" s="123" t="s">
        <v>177</v>
      </c>
      <c r="D45" s="410">
        <v>0</v>
      </c>
      <c r="E45" s="235">
        <v>0</v>
      </c>
    </row>
    <row r="46" hidden="1" customHeight="1" spans="1:5">
      <c r="A46" s="194">
        <f t="shared" si="0"/>
        <v>7</v>
      </c>
      <c r="B46" s="411">
        <v>2010407</v>
      </c>
      <c r="C46" s="123" t="s">
        <v>178</v>
      </c>
      <c r="D46" s="410">
        <v>0</v>
      </c>
      <c r="E46" s="235">
        <v>0</v>
      </c>
    </row>
    <row r="47" customHeight="1" spans="1:5">
      <c r="A47" s="194">
        <f t="shared" si="0"/>
        <v>7</v>
      </c>
      <c r="B47" s="411">
        <v>2010408</v>
      </c>
      <c r="C47" s="125" t="s">
        <v>179</v>
      </c>
      <c r="D47" s="410">
        <v>26</v>
      </c>
      <c r="E47" s="227">
        <v>15.03303</v>
      </c>
    </row>
    <row r="48" customHeight="1" spans="1:5">
      <c r="A48" s="194">
        <f t="shared" si="0"/>
        <v>7</v>
      </c>
      <c r="B48" s="411">
        <v>2010450</v>
      </c>
      <c r="C48" s="125" t="s">
        <v>160</v>
      </c>
      <c r="D48" s="410">
        <v>528</v>
      </c>
      <c r="E48" s="227">
        <v>715.717118</v>
      </c>
    </row>
    <row r="49" hidden="1" customHeight="1" spans="1:5">
      <c r="A49" s="194">
        <f t="shared" si="0"/>
        <v>7</v>
      </c>
      <c r="B49" s="411">
        <v>2010499</v>
      </c>
      <c r="C49" s="123" t="s">
        <v>180</v>
      </c>
      <c r="D49" s="410">
        <v>1620</v>
      </c>
      <c r="E49" s="235">
        <v>0</v>
      </c>
    </row>
    <row r="50" customHeight="1" spans="1:5">
      <c r="A50" s="194">
        <f t="shared" si="0"/>
        <v>5</v>
      </c>
      <c r="B50" s="411">
        <v>20105</v>
      </c>
      <c r="C50" s="124" t="s">
        <v>181</v>
      </c>
      <c r="D50" s="410">
        <v>797</v>
      </c>
      <c r="E50" s="227">
        <v>752.144164</v>
      </c>
    </row>
    <row r="51" customHeight="1" spans="1:5">
      <c r="A51" s="194">
        <f t="shared" si="0"/>
        <v>7</v>
      </c>
      <c r="B51" s="411">
        <v>2010501</v>
      </c>
      <c r="C51" s="125" t="s">
        <v>151</v>
      </c>
      <c r="D51" s="410">
        <v>414</v>
      </c>
      <c r="E51" s="227">
        <v>451.698113</v>
      </c>
    </row>
    <row r="52" hidden="1" customHeight="1" spans="1:5">
      <c r="A52" s="194">
        <f t="shared" si="0"/>
        <v>7</v>
      </c>
      <c r="B52" s="411">
        <v>2010502</v>
      </c>
      <c r="C52" s="123" t="s">
        <v>152</v>
      </c>
      <c r="D52" s="410">
        <v>0</v>
      </c>
      <c r="E52" s="235">
        <v>0</v>
      </c>
    </row>
    <row r="53" hidden="1" customHeight="1" spans="1:5">
      <c r="A53" s="194">
        <f t="shared" si="0"/>
        <v>7</v>
      </c>
      <c r="B53" s="411">
        <v>2010503</v>
      </c>
      <c r="C53" s="123" t="s">
        <v>153</v>
      </c>
      <c r="D53" s="410">
        <v>0</v>
      </c>
      <c r="E53" s="235">
        <v>0</v>
      </c>
    </row>
    <row r="54" hidden="1" customHeight="1" spans="1:5">
      <c r="A54" s="194">
        <f t="shared" si="0"/>
        <v>7</v>
      </c>
      <c r="B54" s="411">
        <v>2010504</v>
      </c>
      <c r="C54" s="123" t="s">
        <v>182</v>
      </c>
      <c r="D54" s="410">
        <v>0</v>
      </c>
      <c r="E54" s="235">
        <v>0</v>
      </c>
    </row>
    <row r="55" hidden="1" customHeight="1" spans="1:5">
      <c r="A55" s="194">
        <f t="shared" si="0"/>
        <v>7</v>
      </c>
      <c r="B55" s="411">
        <v>2010505</v>
      </c>
      <c r="C55" s="123" t="s">
        <v>183</v>
      </c>
      <c r="D55" s="410">
        <v>0</v>
      </c>
      <c r="E55" s="235">
        <v>0</v>
      </c>
    </row>
    <row r="56" hidden="1" customHeight="1" spans="1:5">
      <c r="A56" s="194">
        <f t="shared" si="0"/>
        <v>7</v>
      </c>
      <c r="B56" s="411">
        <v>2010506</v>
      </c>
      <c r="C56" s="123" t="s">
        <v>184</v>
      </c>
      <c r="D56" s="410">
        <v>0</v>
      </c>
      <c r="E56" s="235">
        <v>0</v>
      </c>
    </row>
    <row r="57" customHeight="1" spans="1:5">
      <c r="A57" s="194">
        <f t="shared" si="0"/>
        <v>7</v>
      </c>
      <c r="B57" s="411">
        <v>2010507</v>
      </c>
      <c r="C57" s="125" t="s">
        <v>185</v>
      </c>
      <c r="D57" s="410">
        <v>235</v>
      </c>
      <c r="E57" s="227">
        <v>20</v>
      </c>
    </row>
    <row r="58" customHeight="1" spans="1:5">
      <c r="A58" s="194">
        <f t="shared" si="0"/>
        <v>7</v>
      </c>
      <c r="B58" s="411">
        <v>2010508</v>
      </c>
      <c r="C58" s="125" t="s">
        <v>186</v>
      </c>
      <c r="D58" s="410">
        <v>95</v>
      </c>
      <c r="E58" s="227">
        <v>228.808377</v>
      </c>
    </row>
    <row r="59" customHeight="1" spans="1:5">
      <c r="A59" s="194">
        <f t="shared" si="0"/>
        <v>7</v>
      </c>
      <c r="B59" s="411">
        <v>2010550</v>
      </c>
      <c r="C59" s="125" t="s">
        <v>160</v>
      </c>
      <c r="D59" s="410">
        <v>45</v>
      </c>
      <c r="E59" s="227">
        <v>51.637674</v>
      </c>
    </row>
    <row r="60" hidden="1" customHeight="1" spans="1:5">
      <c r="A60" s="194">
        <f t="shared" si="0"/>
        <v>7</v>
      </c>
      <c r="B60" s="411">
        <v>2010599</v>
      </c>
      <c r="C60" s="123" t="s">
        <v>187</v>
      </c>
      <c r="D60" s="410">
        <v>7</v>
      </c>
      <c r="E60" s="235">
        <v>0</v>
      </c>
    </row>
    <row r="61" customHeight="1" spans="1:5">
      <c r="A61" s="194">
        <f t="shared" si="0"/>
        <v>5</v>
      </c>
      <c r="B61" s="411">
        <v>20106</v>
      </c>
      <c r="C61" s="124" t="s">
        <v>188</v>
      </c>
      <c r="D61" s="410">
        <v>4352</v>
      </c>
      <c r="E61" s="227">
        <v>5187.796216</v>
      </c>
    </row>
    <row r="62" customHeight="1" spans="1:5">
      <c r="A62" s="194">
        <f t="shared" si="0"/>
        <v>7</v>
      </c>
      <c r="B62" s="411">
        <v>2010601</v>
      </c>
      <c r="C62" s="125" t="s">
        <v>151</v>
      </c>
      <c r="D62" s="410">
        <v>2536</v>
      </c>
      <c r="E62" s="227">
        <v>2439.742969</v>
      </c>
    </row>
    <row r="63" customHeight="1" spans="1:5">
      <c r="A63" s="194">
        <f t="shared" si="0"/>
        <v>7</v>
      </c>
      <c r="B63" s="411">
        <v>2010602</v>
      </c>
      <c r="C63" s="125" t="s">
        <v>152</v>
      </c>
      <c r="D63" s="410">
        <v>47</v>
      </c>
      <c r="E63" s="227">
        <v>189.599365</v>
      </c>
    </row>
    <row r="64" customHeight="1" spans="1:5">
      <c r="A64" s="194">
        <f t="shared" si="0"/>
        <v>7</v>
      </c>
      <c r="B64" s="411">
        <v>2010603</v>
      </c>
      <c r="C64" s="125" t="s">
        <v>153</v>
      </c>
      <c r="D64" s="410">
        <v>0</v>
      </c>
      <c r="E64" s="227">
        <v>19.530968</v>
      </c>
    </row>
    <row r="65" hidden="1" customHeight="1" spans="1:5">
      <c r="A65" s="194">
        <f t="shared" si="0"/>
        <v>7</v>
      </c>
      <c r="B65" s="411">
        <v>2010604</v>
      </c>
      <c r="C65" s="123" t="s">
        <v>189</v>
      </c>
      <c r="D65" s="410">
        <v>0</v>
      </c>
      <c r="E65" s="235">
        <v>0</v>
      </c>
    </row>
    <row r="66" hidden="1" customHeight="1" spans="1:5">
      <c r="A66" s="194">
        <f t="shared" si="0"/>
        <v>7</v>
      </c>
      <c r="B66" s="411">
        <v>2010605</v>
      </c>
      <c r="C66" s="123" t="s">
        <v>190</v>
      </c>
      <c r="D66" s="410">
        <v>169</v>
      </c>
      <c r="E66" s="235">
        <v>0</v>
      </c>
    </row>
    <row r="67" hidden="1" customHeight="1" spans="1:5">
      <c r="A67" s="194">
        <f t="shared" si="0"/>
        <v>7</v>
      </c>
      <c r="B67" s="411">
        <v>2010606</v>
      </c>
      <c r="C67" s="123" t="s">
        <v>191</v>
      </c>
      <c r="D67" s="410">
        <v>0</v>
      </c>
      <c r="E67" s="235">
        <v>0</v>
      </c>
    </row>
    <row r="68" customHeight="1" spans="1:5">
      <c r="A68" s="194">
        <f t="shared" si="0"/>
        <v>7</v>
      </c>
      <c r="B68" s="411">
        <v>2010607</v>
      </c>
      <c r="C68" s="125" t="s">
        <v>192</v>
      </c>
      <c r="D68" s="410">
        <v>286</v>
      </c>
      <c r="E68" s="227">
        <v>120</v>
      </c>
    </row>
    <row r="69" customHeight="1" spans="1:5">
      <c r="A69" s="194">
        <f t="shared" si="0"/>
        <v>7</v>
      </c>
      <c r="B69" s="411">
        <v>2010608</v>
      </c>
      <c r="C69" s="125" t="s">
        <v>193</v>
      </c>
      <c r="D69" s="410">
        <v>876</v>
      </c>
      <c r="E69" s="227">
        <v>1549.3075</v>
      </c>
    </row>
    <row r="70" customHeight="1" spans="1:5">
      <c r="A70" s="194">
        <f t="shared" si="0"/>
        <v>7</v>
      </c>
      <c r="B70" s="411">
        <v>2010650</v>
      </c>
      <c r="C70" s="125" t="s">
        <v>160</v>
      </c>
      <c r="D70" s="410">
        <v>368</v>
      </c>
      <c r="E70" s="227">
        <v>651.891208</v>
      </c>
    </row>
    <row r="71" customHeight="1" spans="1:5">
      <c r="A71" s="194">
        <f t="shared" ref="A71:A134" si="1">LEN(B71)</f>
        <v>7</v>
      </c>
      <c r="B71" s="411">
        <v>2010699</v>
      </c>
      <c r="C71" s="125" t="s">
        <v>194</v>
      </c>
      <c r="D71" s="410">
        <v>70</v>
      </c>
      <c r="E71" s="227">
        <v>217.724206</v>
      </c>
    </row>
    <row r="72" customHeight="1" spans="1:5">
      <c r="A72" s="194">
        <f t="shared" si="1"/>
        <v>5</v>
      </c>
      <c r="B72" s="411">
        <v>20107</v>
      </c>
      <c r="C72" s="124" t="s">
        <v>195</v>
      </c>
      <c r="D72" s="410">
        <v>30</v>
      </c>
      <c r="E72" s="227">
        <v>2260.2</v>
      </c>
    </row>
    <row r="73" hidden="1" customHeight="1" spans="1:5">
      <c r="A73" s="194">
        <f t="shared" si="1"/>
        <v>7</v>
      </c>
      <c r="B73" s="411">
        <v>2010701</v>
      </c>
      <c r="C73" s="123" t="s">
        <v>151</v>
      </c>
      <c r="D73" s="410">
        <v>0</v>
      </c>
      <c r="E73" s="235">
        <v>0</v>
      </c>
    </row>
    <row r="74" hidden="1" customHeight="1" spans="1:5">
      <c r="A74" s="194">
        <f t="shared" si="1"/>
        <v>7</v>
      </c>
      <c r="B74" s="411">
        <v>2010702</v>
      </c>
      <c r="C74" s="123" t="s">
        <v>152</v>
      </c>
      <c r="D74" s="410">
        <v>0</v>
      </c>
      <c r="E74" s="235">
        <v>0</v>
      </c>
    </row>
    <row r="75" hidden="1" customHeight="1" spans="1:5">
      <c r="A75" s="194">
        <f t="shared" si="1"/>
        <v>7</v>
      </c>
      <c r="B75" s="411">
        <v>2010703</v>
      </c>
      <c r="C75" s="123" t="s">
        <v>153</v>
      </c>
      <c r="D75" s="410">
        <v>0</v>
      </c>
      <c r="E75" s="235">
        <v>0</v>
      </c>
    </row>
    <row r="76" hidden="1" customHeight="1" spans="1:5">
      <c r="A76" s="194">
        <f t="shared" si="1"/>
        <v>7</v>
      </c>
      <c r="B76" s="411">
        <v>2010709</v>
      </c>
      <c r="C76" s="123" t="s">
        <v>192</v>
      </c>
      <c r="D76" s="410">
        <v>0</v>
      </c>
      <c r="E76" s="235">
        <v>0</v>
      </c>
    </row>
    <row r="77" customHeight="1" spans="1:5">
      <c r="A77" s="194">
        <f t="shared" si="1"/>
        <v>7</v>
      </c>
      <c r="B77" s="411">
        <v>2010710</v>
      </c>
      <c r="C77" s="125" t="s">
        <v>196</v>
      </c>
      <c r="D77" s="410" t="s">
        <v>197</v>
      </c>
      <c r="E77" s="227">
        <v>2260.2</v>
      </c>
    </row>
    <row r="78" hidden="1" customHeight="1" spans="1:5">
      <c r="A78" s="194">
        <f t="shared" si="1"/>
        <v>7</v>
      </c>
      <c r="B78" s="411">
        <v>2010750</v>
      </c>
      <c r="C78" s="123" t="s">
        <v>160</v>
      </c>
      <c r="D78" s="410">
        <v>0</v>
      </c>
      <c r="E78" s="235">
        <v>0</v>
      </c>
    </row>
    <row r="79" hidden="1" customHeight="1" spans="1:5">
      <c r="A79" s="194">
        <f t="shared" si="1"/>
        <v>7</v>
      </c>
      <c r="B79" s="411">
        <v>2010799</v>
      </c>
      <c r="C79" s="123" t="s">
        <v>198</v>
      </c>
      <c r="D79" s="410">
        <v>30</v>
      </c>
      <c r="E79" s="235">
        <v>0</v>
      </c>
    </row>
    <row r="80" hidden="1" customHeight="1" spans="1:5">
      <c r="A80" s="194">
        <f t="shared" si="1"/>
        <v>5</v>
      </c>
      <c r="B80" s="411">
        <v>20108</v>
      </c>
      <c r="C80" s="121" t="s">
        <v>199</v>
      </c>
      <c r="D80" s="410">
        <v>857</v>
      </c>
      <c r="E80" s="235">
        <v>0</v>
      </c>
    </row>
    <row r="81" hidden="1" customHeight="1" spans="1:5">
      <c r="A81" s="194">
        <f t="shared" si="1"/>
        <v>7</v>
      </c>
      <c r="B81" s="411">
        <v>2010801</v>
      </c>
      <c r="C81" s="123" t="s">
        <v>151</v>
      </c>
      <c r="D81" s="410">
        <v>0</v>
      </c>
      <c r="E81" s="235">
        <v>0</v>
      </c>
    </row>
    <row r="82" hidden="1" customHeight="1" spans="1:5">
      <c r="A82" s="194">
        <f t="shared" si="1"/>
        <v>7</v>
      </c>
      <c r="B82" s="411">
        <v>2010802</v>
      </c>
      <c r="C82" s="123" t="s">
        <v>152</v>
      </c>
      <c r="D82" s="410">
        <v>0</v>
      </c>
      <c r="E82" s="235">
        <v>0</v>
      </c>
    </row>
    <row r="83" hidden="1" customHeight="1" spans="1:5">
      <c r="A83" s="194">
        <f t="shared" si="1"/>
        <v>7</v>
      </c>
      <c r="B83" s="411">
        <v>2010803</v>
      </c>
      <c r="C83" s="123" t="s">
        <v>153</v>
      </c>
      <c r="D83" s="410">
        <v>0</v>
      </c>
      <c r="E83" s="235">
        <v>0</v>
      </c>
    </row>
    <row r="84" hidden="1" customHeight="1" spans="1:5">
      <c r="A84" s="194">
        <f t="shared" si="1"/>
        <v>7</v>
      </c>
      <c r="B84" s="411">
        <v>2010804</v>
      </c>
      <c r="C84" s="123" t="s">
        <v>200</v>
      </c>
      <c r="D84" s="410">
        <v>857</v>
      </c>
      <c r="E84" s="235">
        <v>0</v>
      </c>
    </row>
    <row r="85" hidden="1" customHeight="1" spans="1:5">
      <c r="A85" s="194">
        <f t="shared" si="1"/>
        <v>7</v>
      </c>
      <c r="B85" s="411">
        <v>2010805</v>
      </c>
      <c r="C85" s="123" t="s">
        <v>201</v>
      </c>
      <c r="D85" s="410">
        <v>0</v>
      </c>
      <c r="E85" s="235">
        <v>0</v>
      </c>
    </row>
    <row r="86" hidden="1" customHeight="1" spans="1:5">
      <c r="A86" s="194">
        <f t="shared" si="1"/>
        <v>7</v>
      </c>
      <c r="B86" s="411">
        <v>2010806</v>
      </c>
      <c r="C86" s="123" t="s">
        <v>192</v>
      </c>
      <c r="D86" s="410">
        <v>0</v>
      </c>
      <c r="E86" s="235">
        <v>0</v>
      </c>
    </row>
    <row r="87" hidden="1" customHeight="1" spans="1:5">
      <c r="A87" s="194">
        <f t="shared" si="1"/>
        <v>7</v>
      </c>
      <c r="B87" s="411">
        <v>2010850</v>
      </c>
      <c r="C87" s="123" t="s">
        <v>160</v>
      </c>
      <c r="D87" s="410">
        <v>0</v>
      </c>
      <c r="E87" s="235">
        <v>0</v>
      </c>
    </row>
    <row r="88" hidden="1" customHeight="1" spans="1:5">
      <c r="A88" s="194">
        <f t="shared" si="1"/>
        <v>7</v>
      </c>
      <c r="B88" s="411">
        <v>2010899</v>
      </c>
      <c r="C88" s="123" t="s">
        <v>202</v>
      </c>
      <c r="D88" s="410">
        <v>0</v>
      </c>
      <c r="E88" s="235">
        <v>0</v>
      </c>
    </row>
    <row r="89" hidden="1" customHeight="1" spans="1:5">
      <c r="A89" s="194">
        <f t="shared" si="1"/>
        <v>5</v>
      </c>
      <c r="B89" s="411">
        <v>20109</v>
      </c>
      <c r="C89" s="121" t="s">
        <v>203</v>
      </c>
      <c r="D89" s="410">
        <v>0</v>
      </c>
      <c r="E89" s="235">
        <v>0</v>
      </c>
    </row>
    <row r="90" hidden="1" customHeight="1" spans="1:5">
      <c r="A90" s="194">
        <f t="shared" si="1"/>
        <v>7</v>
      </c>
      <c r="B90" s="411">
        <v>2010901</v>
      </c>
      <c r="C90" s="123" t="s">
        <v>151</v>
      </c>
      <c r="D90" s="410">
        <v>0</v>
      </c>
      <c r="E90" s="235">
        <v>0</v>
      </c>
    </row>
    <row r="91" hidden="1" customHeight="1" spans="1:5">
      <c r="A91" s="194">
        <f t="shared" si="1"/>
        <v>7</v>
      </c>
      <c r="B91" s="411">
        <v>2010902</v>
      </c>
      <c r="C91" s="123" t="s">
        <v>152</v>
      </c>
      <c r="D91" s="410">
        <v>0</v>
      </c>
      <c r="E91" s="235">
        <v>0</v>
      </c>
    </row>
    <row r="92" hidden="1" customHeight="1" spans="1:5">
      <c r="A92" s="194">
        <f t="shared" si="1"/>
        <v>7</v>
      </c>
      <c r="B92" s="411">
        <v>2010903</v>
      </c>
      <c r="C92" s="123" t="s">
        <v>153</v>
      </c>
      <c r="D92" s="410">
        <v>0</v>
      </c>
      <c r="E92" s="235">
        <v>0</v>
      </c>
    </row>
    <row r="93" hidden="1" customHeight="1" spans="1:5">
      <c r="A93" s="194">
        <f t="shared" si="1"/>
        <v>7</v>
      </c>
      <c r="B93" s="411">
        <v>2010905</v>
      </c>
      <c r="C93" s="123" t="s">
        <v>204</v>
      </c>
      <c r="D93" s="410">
        <v>0</v>
      </c>
      <c r="E93" s="235">
        <v>0</v>
      </c>
    </row>
    <row r="94" hidden="1" customHeight="1" spans="1:5">
      <c r="A94" s="194">
        <f t="shared" si="1"/>
        <v>7</v>
      </c>
      <c r="B94" s="411">
        <v>2010907</v>
      </c>
      <c r="C94" s="123" t="s">
        <v>205</v>
      </c>
      <c r="D94" s="410">
        <v>0</v>
      </c>
      <c r="E94" s="235">
        <v>0</v>
      </c>
    </row>
    <row r="95" hidden="1" customHeight="1" spans="1:5">
      <c r="A95" s="194">
        <f t="shared" si="1"/>
        <v>7</v>
      </c>
      <c r="B95" s="411">
        <v>2010908</v>
      </c>
      <c r="C95" s="123" t="s">
        <v>192</v>
      </c>
      <c r="D95" s="410">
        <v>0</v>
      </c>
      <c r="E95" s="235">
        <v>0</v>
      </c>
    </row>
    <row r="96" hidden="1" customHeight="1" spans="1:5">
      <c r="A96" s="194">
        <f t="shared" si="1"/>
        <v>7</v>
      </c>
      <c r="B96" s="411">
        <v>2010909</v>
      </c>
      <c r="C96" s="123" t="s">
        <v>206</v>
      </c>
      <c r="D96" s="410">
        <v>0</v>
      </c>
      <c r="E96" s="235">
        <v>0</v>
      </c>
    </row>
    <row r="97" hidden="1" customHeight="1" spans="1:5">
      <c r="A97" s="194">
        <f t="shared" si="1"/>
        <v>7</v>
      </c>
      <c r="B97" s="411">
        <v>2010910</v>
      </c>
      <c r="C97" s="123" t="s">
        <v>207</v>
      </c>
      <c r="D97" s="410">
        <v>0</v>
      </c>
      <c r="E97" s="235">
        <v>0</v>
      </c>
    </row>
    <row r="98" hidden="1" customHeight="1" spans="1:5">
      <c r="A98" s="194">
        <f t="shared" si="1"/>
        <v>7</v>
      </c>
      <c r="B98" s="411">
        <v>2010911</v>
      </c>
      <c r="C98" s="123" t="s">
        <v>208</v>
      </c>
      <c r="D98" s="410">
        <v>0</v>
      </c>
      <c r="E98" s="235">
        <v>0</v>
      </c>
    </row>
    <row r="99" hidden="1" customHeight="1" spans="1:5">
      <c r="A99" s="194">
        <f t="shared" si="1"/>
        <v>7</v>
      </c>
      <c r="B99" s="411">
        <v>2010912</v>
      </c>
      <c r="C99" s="123" t="s">
        <v>209</v>
      </c>
      <c r="D99" s="410">
        <v>0</v>
      </c>
      <c r="E99" s="235">
        <v>0</v>
      </c>
    </row>
    <row r="100" hidden="1" customHeight="1" spans="1:5">
      <c r="A100" s="194">
        <f t="shared" si="1"/>
        <v>7</v>
      </c>
      <c r="B100" s="411">
        <v>2010950</v>
      </c>
      <c r="C100" s="123" t="s">
        <v>160</v>
      </c>
      <c r="D100" s="410">
        <v>0</v>
      </c>
      <c r="E100" s="235">
        <v>0</v>
      </c>
    </row>
    <row r="101" hidden="1" customHeight="1" spans="1:5">
      <c r="A101" s="194">
        <f t="shared" si="1"/>
        <v>7</v>
      </c>
      <c r="B101" s="411">
        <v>2010999</v>
      </c>
      <c r="C101" s="123" t="s">
        <v>210</v>
      </c>
      <c r="D101" s="410">
        <v>0</v>
      </c>
      <c r="E101" s="235">
        <v>0</v>
      </c>
    </row>
    <row r="102" customHeight="1" spans="1:5">
      <c r="A102" s="194">
        <f t="shared" si="1"/>
        <v>5</v>
      </c>
      <c r="B102" s="411">
        <v>20111</v>
      </c>
      <c r="C102" s="124" t="s">
        <v>211</v>
      </c>
      <c r="D102" s="410">
        <v>3399</v>
      </c>
      <c r="E102" s="227">
        <v>3817.713703</v>
      </c>
    </row>
    <row r="103" customHeight="1" spans="1:5">
      <c r="A103" s="194">
        <f t="shared" si="1"/>
        <v>7</v>
      </c>
      <c r="B103" s="411">
        <v>2011101</v>
      </c>
      <c r="C103" s="125" t="s">
        <v>151</v>
      </c>
      <c r="D103" s="410">
        <v>2375</v>
      </c>
      <c r="E103" s="227">
        <v>2645.758999</v>
      </c>
    </row>
    <row r="104" customHeight="1" spans="1:5">
      <c r="A104" s="194">
        <f t="shared" si="1"/>
        <v>7</v>
      </c>
      <c r="B104" s="411">
        <v>2011102</v>
      </c>
      <c r="C104" s="125" t="s">
        <v>152</v>
      </c>
      <c r="D104" s="410">
        <v>614</v>
      </c>
      <c r="E104" s="227">
        <v>884.236049</v>
      </c>
    </row>
    <row r="105" hidden="1" customHeight="1" spans="1:5">
      <c r="A105" s="194">
        <f t="shared" si="1"/>
        <v>7</v>
      </c>
      <c r="B105" s="411">
        <v>2011103</v>
      </c>
      <c r="C105" s="123" t="s">
        <v>153</v>
      </c>
      <c r="D105" s="410">
        <v>0</v>
      </c>
      <c r="E105" s="235">
        <v>0</v>
      </c>
    </row>
    <row r="106" hidden="1" customHeight="1" spans="1:5">
      <c r="A106" s="194">
        <f t="shared" si="1"/>
        <v>7</v>
      </c>
      <c r="B106" s="411">
        <v>2011104</v>
      </c>
      <c r="C106" s="123" t="s">
        <v>212</v>
      </c>
      <c r="D106" s="410">
        <v>0</v>
      </c>
      <c r="E106" s="235">
        <v>0</v>
      </c>
    </row>
    <row r="107" hidden="1" customHeight="1" spans="1:5">
      <c r="A107" s="194">
        <f t="shared" si="1"/>
        <v>7</v>
      </c>
      <c r="B107" s="411">
        <v>2011105</v>
      </c>
      <c r="C107" s="123" t="s">
        <v>213</v>
      </c>
      <c r="D107" s="410">
        <v>0</v>
      </c>
      <c r="E107" s="235">
        <v>0</v>
      </c>
    </row>
    <row r="108" hidden="1" customHeight="1" spans="1:5">
      <c r="A108" s="194">
        <f t="shared" si="1"/>
        <v>7</v>
      </c>
      <c r="B108" s="411">
        <v>2011106</v>
      </c>
      <c r="C108" s="123" t="s">
        <v>214</v>
      </c>
      <c r="D108" s="410">
        <v>0</v>
      </c>
      <c r="E108" s="235">
        <v>0</v>
      </c>
    </row>
    <row r="109" customHeight="1" spans="1:5">
      <c r="A109" s="194">
        <f t="shared" si="1"/>
        <v>7</v>
      </c>
      <c r="B109" s="411">
        <v>2011150</v>
      </c>
      <c r="C109" s="125" t="s">
        <v>160</v>
      </c>
      <c r="D109" s="410">
        <v>264</v>
      </c>
      <c r="E109" s="227">
        <v>287.718655</v>
      </c>
    </row>
    <row r="110" hidden="1" customHeight="1" spans="1:5">
      <c r="A110" s="194">
        <f t="shared" si="1"/>
        <v>7</v>
      </c>
      <c r="B110" s="411">
        <v>2011199</v>
      </c>
      <c r="C110" s="123" t="s">
        <v>215</v>
      </c>
      <c r="D110" s="410">
        <v>147</v>
      </c>
      <c r="E110" s="235">
        <v>0</v>
      </c>
    </row>
    <row r="111" customHeight="1" spans="1:5">
      <c r="A111" s="194">
        <f t="shared" si="1"/>
        <v>5</v>
      </c>
      <c r="B111" s="411">
        <v>20113</v>
      </c>
      <c r="C111" s="124" t="s">
        <v>216</v>
      </c>
      <c r="D111" s="410">
        <v>2079</v>
      </c>
      <c r="E111" s="227">
        <v>3212.222683</v>
      </c>
    </row>
    <row r="112" customHeight="1" spans="1:5">
      <c r="A112" s="194">
        <f t="shared" si="1"/>
        <v>7</v>
      </c>
      <c r="B112" s="411">
        <v>2011301</v>
      </c>
      <c r="C112" s="125" t="s">
        <v>151</v>
      </c>
      <c r="D112" s="410">
        <v>941</v>
      </c>
      <c r="E112" s="227">
        <v>891.242412</v>
      </c>
    </row>
    <row r="113" customHeight="1" spans="1:5">
      <c r="A113" s="194">
        <f t="shared" si="1"/>
        <v>7</v>
      </c>
      <c r="B113" s="411">
        <v>2011302</v>
      </c>
      <c r="C113" s="125" t="s">
        <v>152</v>
      </c>
      <c r="D113" s="410">
        <v>68</v>
      </c>
      <c r="E113" s="227">
        <v>112.526381</v>
      </c>
    </row>
    <row r="114" hidden="1" customHeight="1" spans="1:5">
      <c r="A114" s="194">
        <f t="shared" si="1"/>
        <v>7</v>
      </c>
      <c r="B114" s="411">
        <v>2011303</v>
      </c>
      <c r="C114" s="123" t="s">
        <v>153</v>
      </c>
      <c r="D114" s="410">
        <v>0</v>
      </c>
      <c r="E114" s="235">
        <v>0</v>
      </c>
    </row>
    <row r="115" hidden="1" customHeight="1" spans="1:5">
      <c r="A115" s="194">
        <f t="shared" si="1"/>
        <v>7</v>
      </c>
      <c r="B115" s="411">
        <v>2011304</v>
      </c>
      <c r="C115" s="123" t="s">
        <v>217</v>
      </c>
      <c r="D115" s="410">
        <v>0</v>
      </c>
      <c r="E115" s="235">
        <v>0</v>
      </c>
    </row>
    <row r="116" hidden="1" customHeight="1" spans="1:5">
      <c r="A116" s="194">
        <f t="shared" si="1"/>
        <v>7</v>
      </c>
      <c r="B116" s="411">
        <v>2011305</v>
      </c>
      <c r="C116" s="123" t="s">
        <v>218</v>
      </c>
      <c r="D116" s="410">
        <v>0</v>
      </c>
      <c r="E116" s="235">
        <v>0</v>
      </c>
    </row>
    <row r="117" hidden="1" customHeight="1" spans="1:5">
      <c r="A117" s="194">
        <f t="shared" si="1"/>
        <v>7</v>
      </c>
      <c r="B117" s="411">
        <v>2011306</v>
      </c>
      <c r="C117" s="123" t="s">
        <v>219</v>
      </c>
      <c r="D117" s="410">
        <v>0</v>
      </c>
      <c r="E117" s="235">
        <v>0</v>
      </c>
    </row>
    <row r="118" hidden="1" customHeight="1" spans="1:5">
      <c r="A118" s="194">
        <f t="shared" si="1"/>
        <v>7</v>
      </c>
      <c r="B118" s="411">
        <v>2011307</v>
      </c>
      <c r="C118" s="123" t="s">
        <v>220</v>
      </c>
      <c r="D118" s="410">
        <v>0</v>
      </c>
      <c r="E118" s="235">
        <v>0</v>
      </c>
    </row>
    <row r="119" customHeight="1" spans="1:5">
      <c r="A119" s="194">
        <f t="shared" si="1"/>
        <v>7</v>
      </c>
      <c r="B119" s="411">
        <v>2011308</v>
      </c>
      <c r="C119" s="125" t="s">
        <v>221</v>
      </c>
      <c r="D119" s="410">
        <v>525</v>
      </c>
      <c r="E119" s="227">
        <v>677.010667</v>
      </c>
    </row>
    <row r="120" customHeight="1" spans="1:5">
      <c r="A120" s="194">
        <f t="shared" si="1"/>
        <v>7</v>
      </c>
      <c r="B120" s="411">
        <v>2011350</v>
      </c>
      <c r="C120" s="125" t="s">
        <v>160</v>
      </c>
      <c r="D120" s="410">
        <v>255</v>
      </c>
      <c r="E120" s="227">
        <v>410.892003</v>
      </c>
    </row>
    <row r="121" customHeight="1" spans="1:5">
      <c r="A121" s="194">
        <f t="shared" si="1"/>
        <v>7</v>
      </c>
      <c r="B121" s="411">
        <v>2011399</v>
      </c>
      <c r="C121" s="125" t="s">
        <v>222</v>
      </c>
      <c r="D121" s="410">
        <v>290</v>
      </c>
      <c r="E121" s="227">
        <v>1120.55122</v>
      </c>
    </row>
    <row r="122" hidden="1" customHeight="1" spans="1:5">
      <c r="A122" s="194">
        <f t="shared" si="1"/>
        <v>5</v>
      </c>
      <c r="B122" s="411">
        <v>20114</v>
      </c>
      <c r="C122" s="121" t="s">
        <v>223</v>
      </c>
      <c r="D122" s="410">
        <v>0</v>
      </c>
      <c r="E122" s="235">
        <v>0</v>
      </c>
    </row>
    <row r="123" hidden="1" customHeight="1" spans="1:5">
      <c r="A123" s="194">
        <f t="shared" si="1"/>
        <v>7</v>
      </c>
      <c r="B123" s="411">
        <v>2011401</v>
      </c>
      <c r="C123" s="123" t="s">
        <v>151</v>
      </c>
      <c r="D123" s="410">
        <v>0</v>
      </c>
      <c r="E123" s="235">
        <v>0</v>
      </c>
    </row>
    <row r="124" hidden="1" customHeight="1" spans="1:5">
      <c r="A124" s="194">
        <f t="shared" si="1"/>
        <v>7</v>
      </c>
      <c r="B124" s="411">
        <v>2011402</v>
      </c>
      <c r="C124" s="123" t="s">
        <v>152</v>
      </c>
      <c r="D124" s="410">
        <v>0</v>
      </c>
      <c r="E124" s="235">
        <v>0</v>
      </c>
    </row>
    <row r="125" hidden="1" customHeight="1" spans="1:5">
      <c r="A125" s="194">
        <f t="shared" si="1"/>
        <v>7</v>
      </c>
      <c r="B125" s="411">
        <v>2011403</v>
      </c>
      <c r="C125" s="123" t="s">
        <v>153</v>
      </c>
      <c r="D125" s="410">
        <v>0</v>
      </c>
      <c r="E125" s="235">
        <v>0</v>
      </c>
    </row>
    <row r="126" hidden="1" customHeight="1" spans="1:5">
      <c r="A126" s="194">
        <f t="shared" si="1"/>
        <v>7</v>
      </c>
      <c r="B126" s="411">
        <v>2011404</v>
      </c>
      <c r="C126" s="123" t="s">
        <v>224</v>
      </c>
      <c r="D126" s="410">
        <v>0</v>
      </c>
      <c r="E126" s="235">
        <v>0</v>
      </c>
    </row>
    <row r="127" hidden="1" customHeight="1" spans="1:5">
      <c r="A127" s="194">
        <f t="shared" si="1"/>
        <v>7</v>
      </c>
      <c r="B127" s="411">
        <v>2011405</v>
      </c>
      <c r="C127" s="123" t="s">
        <v>225</v>
      </c>
      <c r="D127" s="410">
        <v>0</v>
      </c>
      <c r="E127" s="235">
        <v>0</v>
      </c>
    </row>
    <row r="128" hidden="1" customHeight="1" spans="1:5">
      <c r="A128" s="194">
        <f t="shared" si="1"/>
        <v>7</v>
      </c>
      <c r="B128" s="411">
        <v>2011408</v>
      </c>
      <c r="C128" s="123" t="s">
        <v>226</v>
      </c>
      <c r="D128" s="410">
        <v>0</v>
      </c>
      <c r="E128" s="235">
        <v>0</v>
      </c>
    </row>
    <row r="129" hidden="1" customHeight="1" spans="1:5">
      <c r="A129" s="194">
        <f t="shared" si="1"/>
        <v>7</v>
      </c>
      <c r="B129" s="411">
        <v>2011409</v>
      </c>
      <c r="C129" s="123" t="s">
        <v>227</v>
      </c>
      <c r="D129" s="410">
        <v>0</v>
      </c>
      <c r="E129" s="235">
        <v>0</v>
      </c>
    </row>
    <row r="130" hidden="1" customHeight="1" spans="1:5">
      <c r="A130" s="194">
        <f t="shared" si="1"/>
        <v>7</v>
      </c>
      <c r="B130" s="411">
        <v>2011410</v>
      </c>
      <c r="C130" s="123" t="s">
        <v>228</v>
      </c>
      <c r="D130" s="410">
        <v>0</v>
      </c>
      <c r="E130" s="235">
        <v>0</v>
      </c>
    </row>
    <row r="131" hidden="1" customHeight="1" spans="1:5">
      <c r="A131" s="194">
        <f t="shared" si="1"/>
        <v>7</v>
      </c>
      <c r="B131" s="411">
        <v>2011411</v>
      </c>
      <c r="C131" s="123" t="s">
        <v>229</v>
      </c>
      <c r="D131" s="410">
        <v>0</v>
      </c>
      <c r="E131" s="235">
        <v>0</v>
      </c>
    </row>
    <row r="132" hidden="1" customHeight="1" spans="1:5">
      <c r="A132" s="194">
        <f t="shared" si="1"/>
        <v>7</v>
      </c>
      <c r="B132" s="411">
        <v>2011450</v>
      </c>
      <c r="C132" s="123" t="s">
        <v>160</v>
      </c>
      <c r="D132" s="410">
        <v>0</v>
      </c>
      <c r="E132" s="235">
        <v>0</v>
      </c>
    </row>
    <row r="133" hidden="1" customHeight="1" spans="1:5">
      <c r="A133" s="194">
        <f t="shared" si="1"/>
        <v>7</v>
      </c>
      <c r="B133" s="411">
        <v>2011499</v>
      </c>
      <c r="C133" s="123" t="s">
        <v>230</v>
      </c>
      <c r="D133" s="410">
        <v>0</v>
      </c>
      <c r="E133" s="235">
        <v>0</v>
      </c>
    </row>
    <row r="134" hidden="1" customHeight="1" spans="1:5">
      <c r="A134" s="194">
        <f t="shared" si="1"/>
        <v>5</v>
      </c>
      <c r="B134" s="411">
        <v>20123</v>
      </c>
      <c r="C134" s="121" t="s">
        <v>231</v>
      </c>
      <c r="D134" s="410">
        <v>49</v>
      </c>
      <c r="E134" s="235">
        <v>0</v>
      </c>
    </row>
    <row r="135" hidden="1" customHeight="1" spans="1:5">
      <c r="A135" s="194">
        <f t="shared" ref="A135:A198" si="2">LEN(B135)</f>
        <v>7</v>
      </c>
      <c r="B135" s="411">
        <v>2012301</v>
      </c>
      <c r="C135" s="123" t="s">
        <v>151</v>
      </c>
      <c r="D135" s="410">
        <v>0</v>
      </c>
      <c r="E135" s="235">
        <v>0</v>
      </c>
    </row>
    <row r="136" hidden="1" customHeight="1" spans="1:5">
      <c r="A136" s="194">
        <f t="shared" si="2"/>
        <v>7</v>
      </c>
      <c r="B136" s="411">
        <v>2012302</v>
      </c>
      <c r="C136" s="123" t="s">
        <v>152</v>
      </c>
      <c r="D136" s="410">
        <v>0</v>
      </c>
      <c r="E136" s="235">
        <v>0</v>
      </c>
    </row>
    <row r="137" hidden="1" customHeight="1" spans="1:5">
      <c r="A137" s="194">
        <f t="shared" si="2"/>
        <v>7</v>
      </c>
      <c r="B137" s="411">
        <v>2012303</v>
      </c>
      <c r="C137" s="123" t="s">
        <v>153</v>
      </c>
      <c r="D137" s="410">
        <v>0</v>
      </c>
      <c r="E137" s="235">
        <v>0</v>
      </c>
    </row>
    <row r="138" hidden="1" customHeight="1" spans="1:5">
      <c r="A138" s="194">
        <f t="shared" si="2"/>
        <v>7</v>
      </c>
      <c r="B138" s="411">
        <v>2012304</v>
      </c>
      <c r="C138" s="123" t="s">
        <v>232</v>
      </c>
      <c r="D138" s="410">
        <v>0</v>
      </c>
      <c r="E138" s="235">
        <v>0</v>
      </c>
    </row>
    <row r="139" hidden="1" customHeight="1" spans="1:5">
      <c r="A139" s="194">
        <f t="shared" si="2"/>
        <v>7</v>
      </c>
      <c r="B139" s="411">
        <v>2012350</v>
      </c>
      <c r="C139" s="123" t="s">
        <v>160</v>
      </c>
      <c r="D139" s="410">
        <v>0</v>
      </c>
      <c r="E139" s="235">
        <v>0</v>
      </c>
    </row>
    <row r="140" hidden="1" customHeight="1" spans="1:5">
      <c r="A140" s="194">
        <f t="shared" si="2"/>
        <v>7</v>
      </c>
      <c r="B140" s="411">
        <v>2012399</v>
      </c>
      <c r="C140" s="123" t="s">
        <v>233</v>
      </c>
      <c r="D140" s="410">
        <v>49</v>
      </c>
      <c r="E140" s="235">
        <v>0</v>
      </c>
    </row>
    <row r="141" customHeight="1" spans="1:5">
      <c r="A141" s="194">
        <f t="shared" si="2"/>
        <v>5</v>
      </c>
      <c r="B141" s="411">
        <v>20125</v>
      </c>
      <c r="C141" s="124" t="s">
        <v>234</v>
      </c>
      <c r="D141" s="410">
        <v>117</v>
      </c>
      <c r="E141" s="227">
        <v>32.026431</v>
      </c>
    </row>
    <row r="142" customHeight="1" spans="1:5">
      <c r="A142" s="194">
        <f t="shared" si="2"/>
        <v>7</v>
      </c>
      <c r="B142" s="411">
        <v>2012501</v>
      </c>
      <c r="C142" s="125" t="s">
        <v>151</v>
      </c>
      <c r="D142" s="410">
        <v>117</v>
      </c>
      <c r="E142" s="227">
        <v>9.693531</v>
      </c>
    </row>
    <row r="143" hidden="1" customHeight="1" spans="1:5">
      <c r="A143" s="194">
        <f t="shared" si="2"/>
        <v>7</v>
      </c>
      <c r="B143" s="411">
        <v>2012502</v>
      </c>
      <c r="C143" s="123" t="s">
        <v>152</v>
      </c>
      <c r="D143" s="410">
        <v>0</v>
      </c>
      <c r="E143" s="235">
        <v>0</v>
      </c>
    </row>
    <row r="144" hidden="1" customHeight="1" spans="1:5">
      <c r="A144" s="194">
        <f t="shared" si="2"/>
        <v>7</v>
      </c>
      <c r="B144" s="411">
        <v>2012503</v>
      </c>
      <c r="C144" s="123" t="s">
        <v>153</v>
      </c>
      <c r="D144" s="410">
        <v>0</v>
      </c>
      <c r="E144" s="235">
        <v>0</v>
      </c>
    </row>
    <row r="145" hidden="1" customHeight="1" spans="1:5">
      <c r="A145" s="194">
        <f t="shared" si="2"/>
        <v>7</v>
      </c>
      <c r="B145" s="411">
        <v>2012504</v>
      </c>
      <c r="C145" s="123" t="s">
        <v>235</v>
      </c>
      <c r="D145" s="410">
        <v>0</v>
      </c>
      <c r="E145" s="235">
        <v>0</v>
      </c>
    </row>
    <row r="146" hidden="1" customHeight="1" spans="1:5">
      <c r="A146" s="194">
        <f t="shared" si="2"/>
        <v>7</v>
      </c>
      <c r="B146" s="411">
        <v>2012505</v>
      </c>
      <c r="C146" s="123" t="s">
        <v>236</v>
      </c>
      <c r="D146" s="410">
        <v>0</v>
      </c>
      <c r="E146" s="235">
        <v>0</v>
      </c>
    </row>
    <row r="147" hidden="1" customHeight="1" spans="1:5">
      <c r="A147" s="194">
        <f t="shared" si="2"/>
        <v>7</v>
      </c>
      <c r="B147" s="411">
        <v>2012550</v>
      </c>
      <c r="C147" s="123" t="s">
        <v>160</v>
      </c>
      <c r="D147" s="410">
        <v>0</v>
      </c>
      <c r="E147" s="235">
        <v>0</v>
      </c>
    </row>
    <row r="148" customHeight="1" spans="1:5">
      <c r="A148" s="194">
        <f t="shared" si="2"/>
        <v>7</v>
      </c>
      <c r="B148" s="411">
        <v>2012599</v>
      </c>
      <c r="C148" s="125" t="s">
        <v>237</v>
      </c>
      <c r="D148" s="410">
        <v>0</v>
      </c>
      <c r="E148" s="227">
        <v>22.3329</v>
      </c>
    </row>
    <row r="149" customHeight="1" spans="1:5">
      <c r="A149" s="194">
        <f t="shared" si="2"/>
        <v>5</v>
      </c>
      <c r="B149" s="411">
        <v>20126</v>
      </c>
      <c r="C149" s="124" t="s">
        <v>238</v>
      </c>
      <c r="D149" s="410">
        <v>550</v>
      </c>
      <c r="E149" s="227">
        <v>648.417922</v>
      </c>
    </row>
    <row r="150" customHeight="1" spans="1:5">
      <c r="A150" s="194">
        <f t="shared" si="2"/>
        <v>7</v>
      </c>
      <c r="B150" s="411">
        <v>2012601</v>
      </c>
      <c r="C150" s="125" t="s">
        <v>151</v>
      </c>
      <c r="D150" s="410">
        <v>336</v>
      </c>
      <c r="E150" s="227">
        <v>344.231637</v>
      </c>
    </row>
    <row r="151" hidden="1" customHeight="1" spans="1:5">
      <c r="A151" s="194">
        <f t="shared" si="2"/>
        <v>7</v>
      </c>
      <c r="B151" s="411">
        <v>2012602</v>
      </c>
      <c r="C151" s="123" t="s">
        <v>152</v>
      </c>
      <c r="D151" s="410">
        <v>0</v>
      </c>
      <c r="E151" s="235">
        <v>0</v>
      </c>
    </row>
    <row r="152" hidden="1" customHeight="1" spans="1:5">
      <c r="A152" s="194">
        <f t="shared" si="2"/>
        <v>7</v>
      </c>
      <c r="B152" s="411">
        <v>2012603</v>
      </c>
      <c r="C152" s="123" t="s">
        <v>153</v>
      </c>
      <c r="D152" s="410">
        <v>0</v>
      </c>
      <c r="E152" s="235">
        <v>0</v>
      </c>
    </row>
    <row r="153" customHeight="1" spans="1:5">
      <c r="A153" s="194">
        <f t="shared" si="2"/>
        <v>7</v>
      </c>
      <c r="B153" s="411">
        <v>2012604</v>
      </c>
      <c r="C153" s="125" t="s">
        <v>239</v>
      </c>
      <c r="D153" s="410">
        <v>214</v>
      </c>
      <c r="E153" s="227">
        <v>304.186285</v>
      </c>
    </row>
    <row r="154" hidden="1" customHeight="1" spans="1:5">
      <c r="A154" s="194">
        <f t="shared" si="2"/>
        <v>7</v>
      </c>
      <c r="B154" s="411">
        <v>2012699</v>
      </c>
      <c r="C154" s="123" t="s">
        <v>240</v>
      </c>
      <c r="D154" s="410">
        <v>0</v>
      </c>
      <c r="E154" s="235">
        <v>0</v>
      </c>
    </row>
    <row r="155" customHeight="1" spans="1:5">
      <c r="A155" s="194">
        <f t="shared" si="2"/>
        <v>5</v>
      </c>
      <c r="B155" s="411">
        <v>20128</v>
      </c>
      <c r="C155" s="124" t="s">
        <v>241</v>
      </c>
      <c r="D155" s="410">
        <v>495</v>
      </c>
      <c r="E155" s="227">
        <v>465.964007</v>
      </c>
    </row>
    <row r="156" customHeight="1" spans="1:5">
      <c r="A156" s="194">
        <f t="shared" si="2"/>
        <v>7</v>
      </c>
      <c r="B156" s="411">
        <v>2012801</v>
      </c>
      <c r="C156" s="125" t="s">
        <v>151</v>
      </c>
      <c r="D156" s="410">
        <v>235</v>
      </c>
      <c r="E156" s="227">
        <v>284.123124</v>
      </c>
    </row>
    <row r="157" customHeight="1" spans="1:5">
      <c r="A157" s="194">
        <f t="shared" si="2"/>
        <v>7</v>
      </c>
      <c r="B157" s="411">
        <v>2012802</v>
      </c>
      <c r="C157" s="125" t="s">
        <v>152</v>
      </c>
      <c r="D157" s="410">
        <v>118</v>
      </c>
      <c r="E157" s="227">
        <v>10.415128</v>
      </c>
    </row>
    <row r="158" hidden="1" customHeight="1" spans="1:5">
      <c r="A158" s="194">
        <f t="shared" si="2"/>
        <v>7</v>
      </c>
      <c r="B158" s="411">
        <v>2012803</v>
      </c>
      <c r="C158" s="123" t="s">
        <v>153</v>
      </c>
      <c r="D158" s="410">
        <v>0</v>
      </c>
      <c r="E158" s="235">
        <v>0</v>
      </c>
    </row>
    <row r="159" customHeight="1" spans="1:5">
      <c r="A159" s="194">
        <f t="shared" si="2"/>
        <v>7</v>
      </c>
      <c r="B159" s="411">
        <v>2012804</v>
      </c>
      <c r="C159" s="125" t="s">
        <v>165</v>
      </c>
      <c r="D159" s="410">
        <v>16</v>
      </c>
      <c r="E159" s="227">
        <v>8.7178</v>
      </c>
    </row>
    <row r="160" customHeight="1" spans="1:5">
      <c r="A160" s="194">
        <f t="shared" si="2"/>
        <v>7</v>
      </c>
      <c r="B160" s="411">
        <v>2012850</v>
      </c>
      <c r="C160" s="125" t="s">
        <v>160</v>
      </c>
      <c r="D160" s="410">
        <v>72</v>
      </c>
      <c r="E160" s="227">
        <v>90.6172</v>
      </c>
    </row>
    <row r="161" customHeight="1" spans="1:5">
      <c r="A161" s="194">
        <f t="shared" si="2"/>
        <v>7</v>
      </c>
      <c r="B161" s="411">
        <v>2012899</v>
      </c>
      <c r="C161" s="125" t="s">
        <v>242</v>
      </c>
      <c r="D161" s="410">
        <v>54</v>
      </c>
      <c r="E161" s="227">
        <v>72.090755</v>
      </c>
    </row>
    <row r="162" customHeight="1" spans="1:5">
      <c r="A162" s="194">
        <f t="shared" si="2"/>
        <v>5</v>
      </c>
      <c r="B162" s="411">
        <v>20129</v>
      </c>
      <c r="C162" s="124" t="s">
        <v>243</v>
      </c>
      <c r="D162" s="410">
        <v>1336</v>
      </c>
      <c r="E162" s="227">
        <v>1461.894005</v>
      </c>
    </row>
    <row r="163" customHeight="1" spans="1:5">
      <c r="A163" s="194">
        <f t="shared" si="2"/>
        <v>7</v>
      </c>
      <c r="B163" s="411">
        <v>2012901</v>
      </c>
      <c r="C163" s="125" t="s">
        <v>151</v>
      </c>
      <c r="D163" s="410">
        <v>559</v>
      </c>
      <c r="E163" s="227">
        <v>608.249655</v>
      </c>
    </row>
    <row r="164" customHeight="1" spans="1:5">
      <c r="A164" s="194">
        <f t="shared" si="2"/>
        <v>7</v>
      </c>
      <c r="B164" s="411">
        <v>2012902</v>
      </c>
      <c r="C164" s="125" t="s">
        <v>152</v>
      </c>
      <c r="D164" s="410">
        <v>128</v>
      </c>
      <c r="E164" s="227">
        <v>156.955143</v>
      </c>
    </row>
    <row r="165" hidden="1" customHeight="1" spans="1:5">
      <c r="A165" s="194">
        <f t="shared" si="2"/>
        <v>7</v>
      </c>
      <c r="B165" s="411">
        <v>2012903</v>
      </c>
      <c r="C165" s="123" t="s">
        <v>153</v>
      </c>
      <c r="D165" s="410">
        <v>0</v>
      </c>
      <c r="E165" s="235">
        <v>0</v>
      </c>
    </row>
    <row r="166" customHeight="1" spans="1:5">
      <c r="A166" s="194">
        <f t="shared" si="2"/>
        <v>7</v>
      </c>
      <c r="B166" s="411">
        <v>2012906</v>
      </c>
      <c r="C166" s="125" t="s">
        <v>244</v>
      </c>
      <c r="D166" s="410">
        <v>34</v>
      </c>
      <c r="E166" s="227">
        <v>35.735</v>
      </c>
    </row>
    <row r="167" customHeight="1" spans="1:5">
      <c r="A167" s="194">
        <f t="shared" si="2"/>
        <v>7</v>
      </c>
      <c r="B167" s="411">
        <v>2012950</v>
      </c>
      <c r="C167" s="125" t="s">
        <v>160</v>
      </c>
      <c r="D167" s="410">
        <v>112</v>
      </c>
      <c r="E167" s="227">
        <v>101.467006</v>
      </c>
    </row>
    <row r="168" customHeight="1" spans="1:5">
      <c r="A168" s="194">
        <f t="shared" si="2"/>
        <v>7</v>
      </c>
      <c r="B168" s="411">
        <v>2012999</v>
      </c>
      <c r="C168" s="125" t="s">
        <v>245</v>
      </c>
      <c r="D168" s="410">
        <v>504</v>
      </c>
      <c r="E168" s="227">
        <v>559.487201</v>
      </c>
    </row>
    <row r="169" customHeight="1" spans="1:5">
      <c r="A169" s="194">
        <f t="shared" si="2"/>
        <v>5</v>
      </c>
      <c r="B169" s="411">
        <v>20131</v>
      </c>
      <c r="C169" s="124" t="s">
        <v>246</v>
      </c>
      <c r="D169" s="410">
        <v>2802</v>
      </c>
      <c r="E169" s="227">
        <v>1664.144326</v>
      </c>
    </row>
    <row r="170" customHeight="1" spans="1:5">
      <c r="A170" s="194">
        <f t="shared" si="2"/>
        <v>7</v>
      </c>
      <c r="B170" s="411">
        <v>2013101</v>
      </c>
      <c r="C170" s="125" t="s">
        <v>151</v>
      </c>
      <c r="D170" s="410">
        <v>1120</v>
      </c>
      <c r="E170" s="227">
        <v>1011.25361</v>
      </c>
    </row>
    <row r="171" customHeight="1" spans="1:5">
      <c r="A171" s="194">
        <f t="shared" si="2"/>
        <v>7</v>
      </c>
      <c r="B171" s="411">
        <v>2013102</v>
      </c>
      <c r="C171" s="125" t="s">
        <v>152</v>
      </c>
      <c r="D171" s="410">
        <v>310</v>
      </c>
      <c r="E171" s="227">
        <v>175.374552</v>
      </c>
    </row>
    <row r="172" hidden="1" customHeight="1" spans="1:5">
      <c r="A172" s="194">
        <f t="shared" si="2"/>
        <v>7</v>
      </c>
      <c r="B172" s="411">
        <v>2013103</v>
      </c>
      <c r="C172" s="123" t="s">
        <v>153</v>
      </c>
      <c r="D172" s="410">
        <v>0</v>
      </c>
      <c r="E172" s="235">
        <v>0</v>
      </c>
    </row>
    <row r="173" hidden="1" customHeight="1" spans="1:5">
      <c r="A173" s="194">
        <f t="shared" si="2"/>
        <v>7</v>
      </c>
      <c r="B173" s="411">
        <v>2013105</v>
      </c>
      <c r="C173" s="123" t="s">
        <v>247</v>
      </c>
      <c r="D173" s="410">
        <v>1066</v>
      </c>
      <c r="E173" s="235">
        <v>0</v>
      </c>
    </row>
    <row r="174" customHeight="1" spans="1:5">
      <c r="A174" s="194">
        <f t="shared" si="2"/>
        <v>7</v>
      </c>
      <c r="B174" s="411">
        <v>2013150</v>
      </c>
      <c r="C174" s="125" t="s">
        <v>160</v>
      </c>
      <c r="D174" s="410">
        <v>197</v>
      </c>
      <c r="E174" s="227">
        <v>197.142712</v>
      </c>
    </row>
    <row r="175" customHeight="1" spans="1:5">
      <c r="A175" s="194">
        <f t="shared" si="2"/>
        <v>7</v>
      </c>
      <c r="B175" s="411">
        <v>2013199</v>
      </c>
      <c r="C175" s="125" t="s">
        <v>248</v>
      </c>
      <c r="D175" s="410">
        <v>108</v>
      </c>
      <c r="E175" s="227">
        <v>280.373452</v>
      </c>
    </row>
    <row r="176" customHeight="1" spans="1:5">
      <c r="A176" s="194">
        <f t="shared" si="2"/>
        <v>5</v>
      </c>
      <c r="B176" s="411">
        <v>20132</v>
      </c>
      <c r="C176" s="124" t="s">
        <v>249</v>
      </c>
      <c r="D176" s="410">
        <v>770</v>
      </c>
      <c r="E176" s="227">
        <v>1184.775331</v>
      </c>
    </row>
    <row r="177" customHeight="1" spans="1:5">
      <c r="A177" s="194">
        <f t="shared" si="2"/>
        <v>7</v>
      </c>
      <c r="B177" s="411">
        <v>2013201</v>
      </c>
      <c r="C177" s="125" t="s">
        <v>151</v>
      </c>
      <c r="D177" s="410">
        <v>566</v>
      </c>
      <c r="E177" s="227">
        <v>562.07969</v>
      </c>
    </row>
    <row r="178" customHeight="1" spans="1:5">
      <c r="A178" s="194">
        <f t="shared" si="2"/>
        <v>7</v>
      </c>
      <c r="B178" s="411">
        <v>2013202</v>
      </c>
      <c r="C178" s="125" t="s">
        <v>152</v>
      </c>
      <c r="D178" s="410">
        <v>37</v>
      </c>
      <c r="E178" s="227">
        <v>387.008612</v>
      </c>
    </row>
    <row r="179" hidden="1" customHeight="1" spans="1:5">
      <c r="A179" s="194">
        <f t="shared" si="2"/>
        <v>7</v>
      </c>
      <c r="B179" s="411">
        <v>2013203</v>
      </c>
      <c r="C179" s="123" t="s">
        <v>153</v>
      </c>
      <c r="D179" s="410">
        <v>0</v>
      </c>
      <c r="E179" s="235">
        <v>0</v>
      </c>
    </row>
    <row r="180" customHeight="1" spans="1:5">
      <c r="A180" s="194">
        <f t="shared" si="2"/>
        <v>7</v>
      </c>
      <c r="B180" s="411">
        <v>2013204</v>
      </c>
      <c r="C180" s="125" t="s">
        <v>250</v>
      </c>
      <c r="D180" s="410">
        <v>12</v>
      </c>
      <c r="E180" s="227">
        <v>13.5593</v>
      </c>
    </row>
    <row r="181" customHeight="1" spans="1:5">
      <c r="A181" s="194">
        <f t="shared" si="2"/>
        <v>7</v>
      </c>
      <c r="B181" s="411">
        <v>2013250</v>
      </c>
      <c r="C181" s="125" t="s">
        <v>160</v>
      </c>
      <c r="D181" s="410">
        <v>95</v>
      </c>
      <c r="E181" s="227">
        <v>203.446453</v>
      </c>
    </row>
    <row r="182" customHeight="1" spans="1:5">
      <c r="A182" s="194">
        <f t="shared" si="2"/>
        <v>7</v>
      </c>
      <c r="B182" s="411">
        <v>2013299</v>
      </c>
      <c r="C182" s="125" t="s">
        <v>251</v>
      </c>
      <c r="D182" s="410">
        <v>60</v>
      </c>
      <c r="E182" s="227">
        <v>18.681276</v>
      </c>
    </row>
    <row r="183" customHeight="1" spans="1:5">
      <c r="A183" s="194">
        <f t="shared" si="2"/>
        <v>5</v>
      </c>
      <c r="B183" s="411">
        <v>20133</v>
      </c>
      <c r="C183" s="124" t="s">
        <v>252</v>
      </c>
      <c r="D183" s="410">
        <v>1905</v>
      </c>
      <c r="E183" s="227">
        <v>2162.943359</v>
      </c>
    </row>
    <row r="184" customHeight="1" spans="1:5">
      <c r="A184" s="194">
        <f t="shared" si="2"/>
        <v>7</v>
      </c>
      <c r="B184" s="411">
        <v>2013301</v>
      </c>
      <c r="C184" s="125" t="s">
        <v>151</v>
      </c>
      <c r="D184" s="410">
        <v>348</v>
      </c>
      <c r="E184" s="227">
        <v>319.49721</v>
      </c>
    </row>
    <row r="185" customHeight="1" spans="1:5">
      <c r="A185" s="194">
        <f t="shared" si="2"/>
        <v>7</v>
      </c>
      <c r="B185" s="411">
        <v>2013302</v>
      </c>
      <c r="C185" s="125" t="s">
        <v>152</v>
      </c>
      <c r="D185" s="410">
        <v>15</v>
      </c>
      <c r="E185" s="227">
        <v>151.157545</v>
      </c>
    </row>
    <row r="186" hidden="1" customHeight="1" spans="1:5">
      <c r="A186" s="194">
        <f t="shared" si="2"/>
        <v>7</v>
      </c>
      <c r="B186" s="411">
        <v>2013303</v>
      </c>
      <c r="C186" s="123" t="s">
        <v>153</v>
      </c>
      <c r="D186" s="410">
        <v>0</v>
      </c>
      <c r="E186" s="235">
        <v>0</v>
      </c>
    </row>
    <row r="187" hidden="1" customHeight="1" spans="1:5">
      <c r="A187" s="194">
        <f t="shared" si="2"/>
        <v>7</v>
      </c>
      <c r="B187" s="411">
        <v>2013304</v>
      </c>
      <c r="C187" s="123" t="s">
        <v>253</v>
      </c>
      <c r="D187" s="410">
        <v>185</v>
      </c>
      <c r="E187" s="235">
        <v>0</v>
      </c>
    </row>
    <row r="188" customHeight="1" spans="1:5">
      <c r="A188" s="194">
        <f t="shared" si="2"/>
        <v>7</v>
      </c>
      <c r="B188" s="411">
        <v>2013350</v>
      </c>
      <c r="C188" s="125" t="s">
        <v>160</v>
      </c>
      <c r="D188" s="410">
        <v>347</v>
      </c>
      <c r="E188" s="227">
        <v>342.006289</v>
      </c>
    </row>
    <row r="189" customHeight="1" spans="1:5">
      <c r="A189" s="194">
        <f t="shared" si="2"/>
        <v>7</v>
      </c>
      <c r="B189" s="411">
        <v>2013399</v>
      </c>
      <c r="C189" s="125" t="s">
        <v>254</v>
      </c>
      <c r="D189" s="410">
        <v>1009</v>
      </c>
      <c r="E189" s="227">
        <v>1350.282315</v>
      </c>
    </row>
    <row r="190" customHeight="1" spans="1:5">
      <c r="A190" s="194">
        <f t="shared" si="2"/>
        <v>5</v>
      </c>
      <c r="B190" s="411">
        <v>20134</v>
      </c>
      <c r="C190" s="124" t="s">
        <v>255</v>
      </c>
      <c r="D190" s="410">
        <v>593</v>
      </c>
      <c r="E190" s="227">
        <v>784.408994</v>
      </c>
    </row>
    <row r="191" customHeight="1" spans="1:5">
      <c r="A191" s="194">
        <f t="shared" si="2"/>
        <v>7</v>
      </c>
      <c r="B191" s="411">
        <v>2013401</v>
      </c>
      <c r="C191" s="125" t="s">
        <v>151</v>
      </c>
      <c r="D191" s="410">
        <v>230</v>
      </c>
      <c r="E191" s="227">
        <v>281.924617</v>
      </c>
    </row>
    <row r="192" hidden="1" customHeight="1" spans="1:5">
      <c r="A192" s="194">
        <f t="shared" si="2"/>
        <v>7</v>
      </c>
      <c r="B192" s="411">
        <v>2013402</v>
      </c>
      <c r="C192" s="123" t="s">
        <v>152</v>
      </c>
      <c r="D192" s="410">
        <v>0</v>
      </c>
      <c r="E192" s="235">
        <v>0</v>
      </c>
    </row>
    <row r="193" hidden="1" customHeight="1" spans="1:5">
      <c r="A193" s="194">
        <f t="shared" si="2"/>
        <v>7</v>
      </c>
      <c r="B193" s="411">
        <v>2013403</v>
      </c>
      <c r="C193" s="123" t="s">
        <v>153</v>
      </c>
      <c r="D193" s="410">
        <v>0</v>
      </c>
      <c r="E193" s="235">
        <v>0</v>
      </c>
    </row>
    <row r="194" customHeight="1" spans="1:5">
      <c r="A194" s="194">
        <f t="shared" si="2"/>
        <v>7</v>
      </c>
      <c r="B194" s="411">
        <v>2013404</v>
      </c>
      <c r="C194" s="125" t="s">
        <v>256</v>
      </c>
      <c r="D194" s="410">
        <v>176</v>
      </c>
      <c r="E194" s="227">
        <v>239.91196</v>
      </c>
    </row>
    <row r="195" customHeight="1" spans="1:5">
      <c r="A195" s="194">
        <f t="shared" si="2"/>
        <v>7</v>
      </c>
      <c r="B195" s="411">
        <v>2013405</v>
      </c>
      <c r="C195" s="125" t="s">
        <v>257</v>
      </c>
      <c r="D195" s="410">
        <v>0</v>
      </c>
      <c r="E195" s="227">
        <v>3.7141</v>
      </c>
    </row>
    <row r="196" customHeight="1" spans="1:5">
      <c r="A196" s="194">
        <f t="shared" si="2"/>
        <v>7</v>
      </c>
      <c r="B196" s="411">
        <v>2013450</v>
      </c>
      <c r="C196" s="125" t="s">
        <v>160</v>
      </c>
      <c r="D196" s="410">
        <v>150</v>
      </c>
      <c r="E196" s="227">
        <v>122.559068</v>
      </c>
    </row>
    <row r="197" customHeight="1" spans="1:5">
      <c r="A197" s="194">
        <f t="shared" si="2"/>
        <v>7</v>
      </c>
      <c r="B197" s="411">
        <v>2013499</v>
      </c>
      <c r="C197" s="125" t="s">
        <v>258</v>
      </c>
      <c r="D197" s="410">
        <v>37</v>
      </c>
      <c r="E197" s="227">
        <v>136.299249</v>
      </c>
    </row>
    <row r="198" customHeight="1" spans="1:5">
      <c r="A198" s="194">
        <f t="shared" si="2"/>
        <v>5</v>
      </c>
      <c r="B198" s="411">
        <v>20135</v>
      </c>
      <c r="C198" s="124" t="s">
        <v>259</v>
      </c>
      <c r="D198" s="410">
        <v>129</v>
      </c>
      <c r="E198" s="227">
        <v>181.072586</v>
      </c>
    </row>
    <row r="199" customHeight="1" spans="1:5">
      <c r="A199" s="194">
        <f t="shared" ref="A199:A262" si="3">LEN(B199)</f>
        <v>7</v>
      </c>
      <c r="B199" s="411">
        <v>2013501</v>
      </c>
      <c r="C199" s="125" t="s">
        <v>151</v>
      </c>
      <c r="D199" s="410">
        <v>99</v>
      </c>
      <c r="E199" s="227">
        <v>152.362103</v>
      </c>
    </row>
    <row r="200" customHeight="1" spans="1:5">
      <c r="A200" s="194">
        <f t="shared" si="3"/>
        <v>7</v>
      </c>
      <c r="B200" s="411">
        <v>2013502</v>
      </c>
      <c r="C200" s="125" t="s">
        <v>152</v>
      </c>
      <c r="D200" s="410">
        <v>30</v>
      </c>
      <c r="E200" s="227">
        <v>28.710483</v>
      </c>
    </row>
    <row r="201" hidden="1" customHeight="1" spans="1:5">
      <c r="A201" s="194">
        <f t="shared" si="3"/>
        <v>7</v>
      </c>
      <c r="B201" s="411">
        <v>2013503</v>
      </c>
      <c r="C201" s="123" t="s">
        <v>153</v>
      </c>
      <c r="D201" s="410">
        <v>0</v>
      </c>
      <c r="E201" s="235">
        <v>0</v>
      </c>
    </row>
    <row r="202" hidden="1" customHeight="1" spans="1:5">
      <c r="A202" s="194">
        <f t="shared" si="3"/>
        <v>7</v>
      </c>
      <c r="B202" s="411">
        <v>2013550</v>
      </c>
      <c r="C202" s="123" t="s">
        <v>160</v>
      </c>
      <c r="D202" s="410">
        <v>0</v>
      </c>
      <c r="E202" s="235">
        <v>0</v>
      </c>
    </row>
    <row r="203" hidden="1" customHeight="1" spans="1:5">
      <c r="A203" s="194">
        <f t="shared" si="3"/>
        <v>7</v>
      </c>
      <c r="B203" s="411">
        <v>2013599</v>
      </c>
      <c r="C203" s="123" t="s">
        <v>260</v>
      </c>
      <c r="D203" s="410">
        <v>0</v>
      </c>
      <c r="E203" s="235">
        <v>0</v>
      </c>
    </row>
    <row r="204" customHeight="1" spans="1:5">
      <c r="A204" s="194">
        <f t="shared" si="3"/>
        <v>5</v>
      </c>
      <c r="B204" s="411">
        <v>20136</v>
      </c>
      <c r="C204" s="124" t="s">
        <v>261</v>
      </c>
      <c r="D204" s="410">
        <v>2103</v>
      </c>
      <c r="E204" s="227">
        <v>2662.769366</v>
      </c>
    </row>
    <row r="205" customHeight="1" spans="1:5">
      <c r="A205" s="194">
        <f t="shared" si="3"/>
        <v>7</v>
      </c>
      <c r="B205" s="411">
        <v>2013601</v>
      </c>
      <c r="C205" s="125" t="s">
        <v>151</v>
      </c>
      <c r="D205" s="410">
        <v>860</v>
      </c>
      <c r="E205" s="227">
        <v>1204.945938</v>
      </c>
    </row>
    <row r="206" customHeight="1" spans="1:5">
      <c r="A206" s="194">
        <f t="shared" si="3"/>
        <v>7</v>
      </c>
      <c r="B206" s="411">
        <v>2013602</v>
      </c>
      <c r="C206" s="125" t="s">
        <v>152</v>
      </c>
      <c r="D206" s="410">
        <v>499</v>
      </c>
      <c r="E206" s="227">
        <v>684.02257</v>
      </c>
    </row>
    <row r="207" hidden="1" customHeight="1" spans="1:5">
      <c r="A207" s="194">
        <f t="shared" si="3"/>
        <v>7</v>
      </c>
      <c r="B207" s="411">
        <v>2013603</v>
      </c>
      <c r="C207" s="123" t="s">
        <v>153</v>
      </c>
      <c r="D207" s="410">
        <v>0</v>
      </c>
      <c r="E207" s="235">
        <v>0</v>
      </c>
    </row>
    <row r="208" customHeight="1" spans="1:5">
      <c r="A208" s="194">
        <f t="shared" si="3"/>
        <v>7</v>
      </c>
      <c r="B208" s="411">
        <v>2013650</v>
      </c>
      <c r="C208" s="125" t="s">
        <v>160</v>
      </c>
      <c r="D208" s="410">
        <v>148</v>
      </c>
      <c r="E208" s="227">
        <v>198.088087</v>
      </c>
    </row>
    <row r="209" customHeight="1" spans="1:5">
      <c r="A209" s="194">
        <f t="shared" si="3"/>
        <v>7</v>
      </c>
      <c r="B209" s="411">
        <v>2013699</v>
      </c>
      <c r="C209" s="125" t="s">
        <v>262</v>
      </c>
      <c r="D209" s="410">
        <v>596</v>
      </c>
      <c r="E209" s="227">
        <v>575.712771</v>
      </c>
    </row>
    <row r="210" customHeight="1" spans="1:5">
      <c r="A210" s="194">
        <f t="shared" si="3"/>
        <v>5</v>
      </c>
      <c r="B210" s="411">
        <v>20137</v>
      </c>
      <c r="C210" s="124" t="s">
        <v>263</v>
      </c>
      <c r="D210" s="410">
        <v>450</v>
      </c>
      <c r="E210" s="227">
        <v>422.326721</v>
      </c>
    </row>
    <row r="211" customHeight="1" spans="1:5">
      <c r="A211" s="194">
        <f t="shared" si="3"/>
        <v>7</v>
      </c>
      <c r="B211" s="411">
        <v>2013701</v>
      </c>
      <c r="C211" s="125" t="s">
        <v>151</v>
      </c>
      <c r="D211" s="410">
        <v>67</v>
      </c>
      <c r="E211" s="227">
        <v>60.612544</v>
      </c>
    </row>
    <row r="212" customHeight="1" spans="1:5">
      <c r="A212" s="194">
        <f t="shared" si="3"/>
        <v>7</v>
      </c>
      <c r="B212" s="411">
        <v>2013702</v>
      </c>
      <c r="C212" s="125" t="s">
        <v>152</v>
      </c>
      <c r="D212" s="410">
        <v>166</v>
      </c>
      <c r="E212" s="227">
        <v>153.541863</v>
      </c>
    </row>
    <row r="213" hidden="1" customHeight="1" spans="1:5">
      <c r="A213" s="194">
        <f t="shared" si="3"/>
        <v>7</v>
      </c>
      <c r="B213" s="411">
        <v>2013703</v>
      </c>
      <c r="C213" s="123" t="s">
        <v>153</v>
      </c>
      <c r="D213" s="410">
        <v>0</v>
      </c>
      <c r="E213" s="235">
        <v>0</v>
      </c>
    </row>
    <row r="214" customHeight="1" spans="1:5">
      <c r="A214" s="194">
        <f t="shared" si="3"/>
        <v>7</v>
      </c>
      <c r="B214" s="411">
        <v>2013704</v>
      </c>
      <c r="C214" s="125" t="s">
        <v>264</v>
      </c>
      <c r="D214" s="410">
        <v>146</v>
      </c>
      <c r="E214" s="227">
        <v>82.945862</v>
      </c>
    </row>
    <row r="215" customHeight="1" spans="1:5">
      <c r="A215" s="194">
        <f t="shared" si="3"/>
        <v>7</v>
      </c>
      <c r="B215" s="411">
        <v>2013750</v>
      </c>
      <c r="C215" s="125" t="s">
        <v>160</v>
      </c>
      <c r="D215" s="410">
        <v>70</v>
      </c>
      <c r="E215" s="227">
        <v>125.226452</v>
      </c>
    </row>
    <row r="216" hidden="1" customHeight="1" spans="1:5">
      <c r="A216" s="194">
        <f t="shared" si="3"/>
        <v>7</v>
      </c>
      <c r="B216" s="411">
        <v>2013799</v>
      </c>
      <c r="C216" s="123" t="s">
        <v>265</v>
      </c>
      <c r="D216" s="410">
        <v>0</v>
      </c>
      <c r="E216" s="235">
        <v>0</v>
      </c>
    </row>
    <row r="217" customHeight="1" spans="1:5">
      <c r="A217" s="194">
        <f t="shared" si="3"/>
        <v>5</v>
      </c>
      <c r="B217" s="411">
        <v>20138</v>
      </c>
      <c r="C217" s="124" t="s">
        <v>266</v>
      </c>
      <c r="D217" s="410">
        <v>0</v>
      </c>
      <c r="E217" s="227">
        <v>1</v>
      </c>
    </row>
    <row r="218" hidden="1" customHeight="1" spans="1:5">
      <c r="A218" s="194">
        <f t="shared" si="3"/>
        <v>7</v>
      </c>
      <c r="B218" s="411">
        <v>2013801</v>
      </c>
      <c r="C218" s="123" t="s">
        <v>151</v>
      </c>
      <c r="D218" s="410">
        <v>0</v>
      </c>
      <c r="E218" s="235">
        <v>0</v>
      </c>
    </row>
    <row r="219" hidden="1" customHeight="1" spans="1:5">
      <c r="A219" s="194">
        <f t="shared" si="3"/>
        <v>7</v>
      </c>
      <c r="B219" s="411">
        <v>2013802</v>
      </c>
      <c r="C219" s="123" t="s">
        <v>152</v>
      </c>
      <c r="D219" s="410">
        <v>0</v>
      </c>
      <c r="E219" s="235">
        <v>0</v>
      </c>
    </row>
    <row r="220" hidden="1" customHeight="1" spans="1:5">
      <c r="A220" s="194">
        <f t="shared" si="3"/>
        <v>7</v>
      </c>
      <c r="B220" s="411">
        <v>2013803</v>
      </c>
      <c r="C220" s="123" t="s">
        <v>153</v>
      </c>
      <c r="D220" s="410">
        <v>0</v>
      </c>
      <c r="E220" s="235">
        <v>0</v>
      </c>
    </row>
    <row r="221" hidden="1" customHeight="1" spans="1:5">
      <c r="A221" s="194">
        <f t="shared" si="3"/>
        <v>7</v>
      </c>
      <c r="B221" s="411">
        <v>2013804</v>
      </c>
      <c r="C221" s="123" t="s">
        <v>267</v>
      </c>
      <c r="D221" s="410">
        <v>0</v>
      </c>
      <c r="E221" s="235">
        <v>0</v>
      </c>
    </row>
    <row r="222" hidden="1" customHeight="1" spans="1:5">
      <c r="A222" s="194">
        <f t="shared" si="3"/>
        <v>7</v>
      </c>
      <c r="B222" s="411">
        <v>2013805</v>
      </c>
      <c r="C222" s="123" t="s">
        <v>268</v>
      </c>
      <c r="D222" s="410">
        <v>0</v>
      </c>
      <c r="E222" s="235">
        <v>0</v>
      </c>
    </row>
    <row r="223" hidden="1" customHeight="1" spans="1:5">
      <c r="A223" s="194">
        <f t="shared" si="3"/>
        <v>7</v>
      </c>
      <c r="B223" s="411">
        <v>2013808</v>
      </c>
      <c r="C223" s="123" t="s">
        <v>192</v>
      </c>
      <c r="D223" s="410">
        <v>0</v>
      </c>
      <c r="E223" s="235">
        <v>0</v>
      </c>
    </row>
    <row r="224" hidden="1" customHeight="1" spans="1:5">
      <c r="A224" s="194">
        <f t="shared" si="3"/>
        <v>7</v>
      </c>
      <c r="B224" s="411">
        <v>2013810</v>
      </c>
      <c r="C224" s="123" t="s">
        <v>269</v>
      </c>
      <c r="D224" s="410">
        <v>0</v>
      </c>
      <c r="E224" s="235">
        <v>0</v>
      </c>
    </row>
    <row r="225" hidden="1" customHeight="1" spans="1:5">
      <c r="A225" s="194">
        <f t="shared" si="3"/>
        <v>7</v>
      </c>
      <c r="B225" s="411">
        <v>2013812</v>
      </c>
      <c r="C225" s="123" t="s">
        <v>270</v>
      </c>
      <c r="D225" s="410">
        <v>0</v>
      </c>
      <c r="E225" s="235">
        <v>0</v>
      </c>
    </row>
    <row r="226" hidden="1" customHeight="1" spans="1:5">
      <c r="A226" s="194">
        <f t="shared" si="3"/>
        <v>7</v>
      </c>
      <c r="B226" s="411">
        <v>2013813</v>
      </c>
      <c r="C226" s="123" t="s">
        <v>271</v>
      </c>
      <c r="D226" s="410">
        <v>0</v>
      </c>
      <c r="E226" s="235">
        <v>0</v>
      </c>
    </row>
    <row r="227" hidden="1" customHeight="1" spans="1:5">
      <c r="A227" s="194">
        <f t="shared" si="3"/>
        <v>7</v>
      </c>
      <c r="B227" s="411">
        <v>2013814</v>
      </c>
      <c r="C227" s="123" t="s">
        <v>272</v>
      </c>
      <c r="D227" s="410">
        <v>0</v>
      </c>
      <c r="E227" s="235">
        <v>0</v>
      </c>
    </row>
    <row r="228" hidden="1" customHeight="1" spans="1:5">
      <c r="A228" s="194">
        <f t="shared" si="3"/>
        <v>7</v>
      </c>
      <c r="B228" s="411">
        <v>2013815</v>
      </c>
      <c r="C228" s="123" t="s">
        <v>273</v>
      </c>
      <c r="D228" s="410">
        <v>0</v>
      </c>
      <c r="E228" s="235">
        <v>0</v>
      </c>
    </row>
    <row r="229" hidden="1" customHeight="1" spans="1:5">
      <c r="A229" s="194">
        <f t="shared" si="3"/>
        <v>7</v>
      </c>
      <c r="B229" s="411">
        <v>2013816</v>
      </c>
      <c r="C229" s="123" t="s">
        <v>274</v>
      </c>
      <c r="D229" s="410">
        <v>0</v>
      </c>
      <c r="E229" s="235">
        <v>0</v>
      </c>
    </row>
    <row r="230" hidden="1" customHeight="1" spans="1:5">
      <c r="A230" s="194">
        <f t="shared" si="3"/>
        <v>7</v>
      </c>
      <c r="B230" s="411">
        <v>2013850</v>
      </c>
      <c r="C230" s="123" t="s">
        <v>160</v>
      </c>
      <c r="D230" s="410">
        <v>0</v>
      </c>
      <c r="E230" s="235">
        <v>0</v>
      </c>
    </row>
    <row r="231" customHeight="1" spans="1:5">
      <c r="A231" s="194">
        <f t="shared" si="3"/>
        <v>7</v>
      </c>
      <c r="B231" s="411">
        <v>2013899</v>
      </c>
      <c r="C231" s="125" t="s">
        <v>275</v>
      </c>
      <c r="D231" s="410">
        <v>0</v>
      </c>
      <c r="E231" s="227">
        <v>1</v>
      </c>
    </row>
    <row r="232" customHeight="1" spans="1:5">
      <c r="A232" s="194">
        <f t="shared" si="3"/>
        <v>5</v>
      </c>
      <c r="B232" s="411">
        <v>20199</v>
      </c>
      <c r="C232" s="124" t="s">
        <v>276</v>
      </c>
      <c r="D232" s="410">
        <v>6002</v>
      </c>
      <c r="E232" s="227">
        <v>1796.231538</v>
      </c>
    </row>
    <row r="233" hidden="1" customHeight="1" spans="1:5">
      <c r="A233" s="194">
        <f t="shared" si="3"/>
        <v>7</v>
      </c>
      <c r="B233" s="411">
        <v>2019901</v>
      </c>
      <c r="C233" s="123" t="s">
        <v>277</v>
      </c>
      <c r="D233" s="410">
        <v>0</v>
      </c>
      <c r="E233" s="235">
        <v>0</v>
      </c>
    </row>
    <row r="234" customHeight="1" spans="1:5">
      <c r="A234" s="194">
        <f t="shared" si="3"/>
        <v>7</v>
      </c>
      <c r="B234" s="411">
        <v>2019999</v>
      </c>
      <c r="C234" s="125" t="s">
        <v>278</v>
      </c>
      <c r="D234" s="410">
        <v>6002</v>
      </c>
      <c r="E234" s="227">
        <v>1796.231538</v>
      </c>
    </row>
    <row r="235" hidden="1" customHeight="1" spans="1:5">
      <c r="A235" s="194">
        <f t="shared" si="3"/>
        <v>3</v>
      </c>
      <c r="B235" s="411">
        <v>202</v>
      </c>
      <c r="C235" s="121" t="s">
        <v>279</v>
      </c>
      <c r="D235" s="410">
        <v>0</v>
      </c>
      <c r="E235" s="235">
        <v>0</v>
      </c>
    </row>
    <row r="236" hidden="1" customHeight="1" spans="1:5">
      <c r="A236" s="194">
        <f t="shared" si="3"/>
        <v>5</v>
      </c>
      <c r="B236" s="411">
        <v>20201</v>
      </c>
      <c r="C236" s="121" t="s">
        <v>280</v>
      </c>
      <c r="D236" s="410">
        <v>0</v>
      </c>
      <c r="E236" s="235">
        <v>0</v>
      </c>
    </row>
    <row r="237" hidden="1" customHeight="1" spans="1:5">
      <c r="A237" s="194">
        <f t="shared" si="3"/>
        <v>7</v>
      </c>
      <c r="B237" s="411">
        <v>2020101</v>
      </c>
      <c r="C237" s="123" t="s">
        <v>151</v>
      </c>
      <c r="D237" s="410">
        <v>0</v>
      </c>
      <c r="E237" s="235">
        <v>0</v>
      </c>
    </row>
    <row r="238" hidden="1" customHeight="1" spans="1:5">
      <c r="A238" s="194">
        <f t="shared" si="3"/>
        <v>7</v>
      </c>
      <c r="B238" s="411">
        <v>2020102</v>
      </c>
      <c r="C238" s="123" t="s">
        <v>152</v>
      </c>
      <c r="D238" s="410">
        <v>0</v>
      </c>
      <c r="E238" s="235">
        <v>0</v>
      </c>
    </row>
    <row r="239" hidden="1" customHeight="1" spans="1:5">
      <c r="A239" s="194">
        <f t="shared" si="3"/>
        <v>7</v>
      </c>
      <c r="B239" s="411">
        <v>2020103</v>
      </c>
      <c r="C239" s="123" t="s">
        <v>153</v>
      </c>
      <c r="D239" s="410">
        <v>0</v>
      </c>
      <c r="E239" s="235">
        <v>0</v>
      </c>
    </row>
    <row r="240" hidden="1" customHeight="1" spans="1:5">
      <c r="A240" s="194">
        <f t="shared" si="3"/>
        <v>7</v>
      </c>
      <c r="B240" s="411">
        <v>2020104</v>
      </c>
      <c r="C240" s="123" t="s">
        <v>247</v>
      </c>
      <c r="D240" s="410">
        <v>0</v>
      </c>
      <c r="E240" s="235">
        <v>0</v>
      </c>
    </row>
    <row r="241" hidden="1" customHeight="1" spans="1:5">
      <c r="A241" s="194">
        <f t="shared" si="3"/>
        <v>7</v>
      </c>
      <c r="B241" s="411">
        <v>2020150</v>
      </c>
      <c r="C241" s="123" t="s">
        <v>160</v>
      </c>
      <c r="D241" s="410">
        <v>0</v>
      </c>
      <c r="E241" s="235">
        <v>0</v>
      </c>
    </row>
    <row r="242" hidden="1" customHeight="1" spans="1:5">
      <c r="A242" s="194">
        <f t="shared" si="3"/>
        <v>7</v>
      </c>
      <c r="B242" s="411">
        <v>2020199</v>
      </c>
      <c r="C242" s="123" t="s">
        <v>281</v>
      </c>
      <c r="D242" s="410">
        <v>0</v>
      </c>
      <c r="E242" s="235">
        <v>0</v>
      </c>
    </row>
    <row r="243" hidden="1" customHeight="1" spans="1:5">
      <c r="A243" s="194">
        <f t="shared" si="3"/>
        <v>5</v>
      </c>
      <c r="B243" s="411">
        <v>20202</v>
      </c>
      <c r="C243" s="121" t="s">
        <v>282</v>
      </c>
      <c r="D243" s="410">
        <v>0</v>
      </c>
      <c r="E243" s="235">
        <v>0</v>
      </c>
    </row>
    <row r="244" hidden="1" customHeight="1" spans="1:5">
      <c r="A244" s="194">
        <f t="shared" si="3"/>
        <v>7</v>
      </c>
      <c r="B244" s="411">
        <v>2020201</v>
      </c>
      <c r="C244" s="123" t="s">
        <v>283</v>
      </c>
      <c r="D244" s="410">
        <v>0</v>
      </c>
      <c r="E244" s="235">
        <v>0</v>
      </c>
    </row>
    <row r="245" hidden="1" customHeight="1" spans="1:5">
      <c r="A245" s="194">
        <f t="shared" si="3"/>
        <v>7</v>
      </c>
      <c r="B245" s="411">
        <v>2020202</v>
      </c>
      <c r="C245" s="123" t="s">
        <v>284</v>
      </c>
      <c r="D245" s="410">
        <v>0</v>
      </c>
      <c r="E245" s="235">
        <v>0</v>
      </c>
    </row>
    <row r="246" hidden="1" customHeight="1" spans="1:5">
      <c r="A246" s="194">
        <f t="shared" si="3"/>
        <v>5</v>
      </c>
      <c r="B246" s="411">
        <v>20203</v>
      </c>
      <c r="C246" s="121" t="s">
        <v>285</v>
      </c>
      <c r="D246" s="410">
        <v>0</v>
      </c>
      <c r="E246" s="235">
        <v>0</v>
      </c>
    </row>
    <row r="247" hidden="1" customHeight="1" spans="1:5">
      <c r="A247" s="194">
        <f t="shared" si="3"/>
        <v>7</v>
      </c>
      <c r="B247" s="411">
        <v>2020304</v>
      </c>
      <c r="C247" s="123" t="s">
        <v>286</v>
      </c>
      <c r="D247" s="410">
        <v>0</v>
      </c>
      <c r="E247" s="235">
        <v>0</v>
      </c>
    </row>
    <row r="248" hidden="1" customHeight="1" spans="1:5">
      <c r="A248" s="194">
        <f t="shared" si="3"/>
        <v>7</v>
      </c>
      <c r="B248" s="411">
        <v>2020306</v>
      </c>
      <c r="C248" s="123" t="s">
        <v>287</v>
      </c>
      <c r="D248" s="410">
        <v>0</v>
      </c>
      <c r="E248" s="235">
        <v>0</v>
      </c>
    </row>
    <row r="249" hidden="1" customHeight="1" spans="1:5">
      <c r="A249" s="194">
        <f t="shared" si="3"/>
        <v>5</v>
      </c>
      <c r="B249" s="411">
        <v>20204</v>
      </c>
      <c r="C249" s="121" t="s">
        <v>288</v>
      </c>
      <c r="D249" s="410">
        <v>0</v>
      </c>
      <c r="E249" s="235">
        <v>0</v>
      </c>
    </row>
    <row r="250" hidden="1" customHeight="1" spans="1:5">
      <c r="A250" s="194">
        <f t="shared" si="3"/>
        <v>7</v>
      </c>
      <c r="B250" s="411">
        <v>2020401</v>
      </c>
      <c r="C250" s="123" t="s">
        <v>289</v>
      </c>
      <c r="D250" s="410">
        <v>0</v>
      </c>
      <c r="E250" s="235">
        <v>0</v>
      </c>
    </row>
    <row r="251" hidden="1" customHeight="1" spans="1:5">
      <c r="A251" s="194">
        <f t="shared" si="3"/>
        <v>7</v>
      </c>
      <c r="B251" s="411">
        <v>2020402</v>
      </c>
      <c r="C251" s="123" t="s">
        <v>290</v>
      </c>
      <c r="D251" s="410">
        <v>0</v>
      </c>
      <c r="E251" s="235">
        <v>0</v>
      </c>
    </row>
    <row r="252" hidden="1" customHeight="1" spans="1:5">
      <c r="A252" s="194">
        <f t="shared" si="3"/>
        <v>7</v>
      </c>
      <c r="B252" s="411">
        <v>2020403</v>
      </c>
      <c r="C252" s="123" t="s">
        <v>291</v>
      </c>
      <c r="D252" s="410">
        <v>0</v>
      </c>
      <c r="E252" s="235">
        <v>0</v>
      </c>
    </row>
    <row r="253" hidden="1" customHeight="1" spans="1:5">
      <c r="A253" s="194">
        <f t="shared" si="3"/>
        <v>7</v>
      </c>
      <c r="B253" s="411">
        <v>2020404</v>
      </c>
      <c r="C253" s="123" t="s">
        <v>292</v>
      </c>
      <c r="D253" s="410">
        <v>0</v>
      </c>
      <c r="E253" s="235">
        <v>0</v>
      </c>
    </row>
    <row r="254" hidden="1" customHeight="1" spans="1:5">
      <c r="A254" s="194">
        <f t="shared" si="3"/>
        <v>7</v>
      </c>
      <c r="B254" s="411">
        <v>2020499</v>
      </c>
      <c r="C254" s="123" t="s">
        <v>293</v>
      </c>
      <c r="D254" s="410">
        <v>0</v>
      </c>
      <c r="E254" s="235">
        <v>0</v>
      </c>
    </row>
    <row r="255" hidden="1" customHeight="1" spans="1:5">
      <c r="A255" s="194">
        <f t="shared" si="3"/>
        <v>5</v>
      </c>
      <c r="B255" s="411">
        <v>20205</v>
      </c>
      <c r="C255" s="121" t="s">
        <v>294</v>
      </c>
      <c r="D255" s="410">
        <v>0</v>
      </c>
      <c r="E255" s="235">
        <v>0</v>
      </c>
    </row>
    <row r="256" hidden="1" customHeight="1" spans="1:5">
      <c r="A256" s="194">
        <f t="shared" si="3"/>
        <v>7</v>
      </c>
      <c r="B256" s="411">
        <v>2020503</v>
      </c>
      <c r="C256" s="123" t="s">
        <v>295</v>
      </c>
      <c r="D256" s="410">
        <v>0</v>
      </c>
      <c r="E256" s="235">
        <v>0</v>
      </c>
    </row>
    <row r="257" hidden="1" customHeight="1" spans="1:5">
      <c r="A257" s="194">
        <f t="shared" si="3"/>
        <v>7</v>
      </c>
      <c r="B257" s="411">
        <v>2020504</v>
      </c>
      <c r="C257" s="123" t="s">
        <v>296</v>
      </c>
      <c r="D257" s="410">
        <v>0</v>
      </c>
      <c r="E257" s="235">
        <v>0</v>
      </c>
    </row>
    <row r="258" hidden="1" customHeight="1" spans="1:5">
      <c r="A258" s="194">
        <f t="shared" si="3"/>
        <v>7</v>
      </c>
      <c r="B258" s="411">
        <v>2020505</v>
      </c>
      <c r="C258" s="123" t="s">
        <v>297</v>
      </c>
      <c r="D258" s="410">
        <v>0</v>
      </c>
      <c r="E258" s="235">
        <v>0</v>
      </c>
    </row>
    <row r="259" hidden="1" customHeight="1" spans="1:5">
      <c r="A259" s="194">
        <f t="shared" si="3"/>
        <v>7</v>
      </c>
      <c r="B259" s="411">
        <v>2020599</v>
      </c>
      <c r="C259" s="123" t="s">
        <v>298</v>
      </c>
      <c r="D259" s="410">
        <v>0</v>
      </c>
      <c r="E259" s="235">
        <v>0</v>
      </c>
    </row>
    <row r="260" hidden="1" customHeight="1" spans="1:5">
      <c r="A260" s="194">
        <f t="shared" si="3"/>
        <v>5</v>
      </c>
      <c r="B260" s="411">
        <v>20206</v>
      </c>
      <c r="C260" s="121" t="s">
        <v>299</v>
      </c>
      <c r="D260" s="410">
        <v>0</v>
      </c>
      <c r="E260" s="235">
        <v>0</v>
      </c>
    </row>
    <row r="261" hidden="1" customHeight="1" spans="1:5">
      <c r="A261" s="194">
        <f t="shared" si="3"/>
        <v>7</v>
      </c>
      <c r="B261" s="411">
        <v>2020601</v>
      </c>
      <c r="C261" s="123" t="s">
        <v>300</v>
      </c>
      <c r="D261" s="410">
        <v>0</v>
      </c>
      <c r="E261" s="235">
        <v>0</v>
      </c>
    </row>
    <row r="262" hidden="1" customHeight="1" spans="1:5">
      <c r="A262" s="194">
        <f t="shared" si="3"/>
        <v>5</v>
      </c>
      <c r="B262" s="411">
        <v>20207</v>
      </c>
      <c r="C262" s="121" t="s">
        <v>301</v>
      </c>
      <c r="D262" s="410">
        <v>0</v>
      </c>
      <c r="E262" s="235">
        <v>0</v>
      </c>
    </row>
    <row r="263" hidden="1" customHeight="1" spans="1:5">
      <c r="A263" s="194">
        <f t="shared" ref="A263:A326" si="4">LEN(B263)</f>
        <v>7</v>
      </c>
      <c r="B263" s="411">
        <v>2020701</v>
      </c>
      <c r="C263" s="123" t="s">
        <v>302</v>
      </c>
      <c r="D263" s="410">
        <v>0</v>
      </c>
      <c r="E263" s="235">
        <v>0</v>
      </c>
    </row>
    <row r="264" hidden="1" customHeight="1" spans="1:5">
      <c r="A264" s="194">
        <f t="shared" si="4"/>
        <v>7</v>
      </c>
      <c r="B264" s="411">
        <v>2020702</v>
      </c>
      <c r="C264" s="123" t="s">
        <v>303</v>
      </c>
      <c r="D264" s="410">
        <v>0</v>
      </c>
      <c r="E264" s="235">
        <v>0</v>
      </c>
    </row>
    <row r="265" hidden="1" customHeight="1" spans="1:5">
      <c r="A265" s="194">
        <f t="shared" si="4"/>
        <v>7</v>
      </c>
      <c r="B265" s="411">
        <v>2020703</v>
      </c>
      <c r="C265" s="123" t="s">
        <v>304</v>
      </c>
      <c r="D265" s="410">
        <v>0</v>
      </c>
      <c r="E265" s="235">
        <v>0</v>
      </c>
    </row>
    <row r="266" hidden="1" customHeight="1" spans="1:5">
      <c r="A266" s="194">
        <f t="shared" si="4"/>
        <v>7</v>
      </c>
      <c r="B266" s="411">
        <v>2020799</v>
      </c>
      <c r="C266" s="123" t="s">
        <v>305</v>
      </c>
      <c r="D266" s="410">
        <v>0</v>
      </c>
      <c r="E266" s="235">
        <v>0</v>
      </c>
    </row>
    <row r="267" hidden="1" customHeight="1" spans="1:5">
      <c r="A267" s="194">
        <f t="shared" si="4"/>
        <v>5</v>
      </c>
      <c r="B267" s="411">
        <v>20208</v>
      </c>
      <c r="C267" s="121" t="s">
        <v>306</v>
      </c>
      <c r="D267" s="410">
        <v>0</v>
      </c>
      <c r="E267" s="235">
        <v>0</v>
      </c>
    </row>
    <row r="268" hidden="1" customHeight="1" spans="1:5">
      <c r="A268" s="194">
        <f t="shared" si="4"/>
        <v>7</v>
      </c>
      <c r="B268" s="411">
        <v>2020801</v>
      </c>
      <c r="C268" s="123" t="s">
        <v>151</v>
      </c>
      <c r="D268" s="410">
        <v>0</v>
      </c>
      <c r="E268" s="235">
        <v>0</v>
      </c>
    </row>
    <row r="269" hidden="1" customHeight="1" spans="1:5">
      <c r="A269" s="194">
        <f t="shared" si="4"/>
        <v>7</v>
      </c>
      <c r="B269" s="411">
        <v>2020802</v>
      </c>
      <c r="C269" s="123" t="s">
        <v>152</v>
      </c>
      <c r="D269" s="410">
        <v>0</v>
      </c>
      <c r="E269" s="235">
        <v>0</v>
      </c>
    </row>
    <row r="270" hidden="1" customHeight="1" spans="1:5">
      <c r="A270" s="194">
        <f t="shared" si="4"/>
        <v>7</v>
      </c>
      <c r="B270" s="411">
        <v>2020803</v>
      </c>
      <c r="C270" s="123" t="s">
        <v>153</v>
      </c>
      <c r="D270" s="410">
        <v>0</v>
      </c>
      <c r="E270" s="235">
        <v>0</v>
      </c>
    </row>
    <row r="271" hidden="1" customHeight="1" spans="1:5">
      <c r="A271" s="194">
        <f t="shared" si="4"/>
        <v>7</v>
      </c>
      <c r="B271" s="411">
        <v>2020850</v>
      </c>
      <c r="C271" s="123" t="s">
        <v>160</v>
      </c>
      <c r="D271" s="410">
        <v>0</v>
      </c>
      <c r="E271" s="235">
        <v>0</v>
      </c>
    </row>
    <row r="272" hidden="1" customHeight="1" spans="1:5">
      <c r="A272" s="194">
        <f t="shared" si="4"/>
        <v>7</v>
      </c>
      <c r="B272" s="411">
        <v>2020899</v>
      </c>
      <c r="C272" s="123" t="s">
        <v>307</v>
      </c>
      <c r="D272" s="410">
        <v>0</v>
      </c>
      <c r="E272" s="235">
        <v>0</v>
      </c>
    </row>
    <row r="273" hidden="1" customHeight="1" spans="1:5">
      <c r="A273" s="194">
        <f t="shared" si="4"/>
        <v>5</v>
      </c>
      <c r="B273" s="411">
        <v>20299</v>
      </c>
      <c r="C273" s="121" t="s">
        <v>308</v>
      </c>
      <c r="D273" s="410">
        <v>0</v>
      </c>
      <c r="E273" s="235">
        <v>0</v>
      </c>
    </row>
    <row r="274" hidden="1" customHeight="1" spans="1:5">
      <c r="A274" s="194">
        <f t="shared" si="4"/>
        <v>7</v>
      </c>
      <c r="B274" s="411">
        <v>2029999</v>
      </c>
      <c r="C274" s="121" t="s">
        <v>309</v>
      </c>
      <c r="D274" s="410" t="s">
        <v>197</v>
      </c>
      <c r="E274" s="235">
        <v>0</v>
      </c>
    </row>
    <row r="275" customHeight="1" spans="1:6">
      <c r="A275" s="194">
        <f t="shared" si="4"/>
        <v>3</v>
      </c>
      <c r="B275" s="411">
        <v>203</v>
      </c>
      <c r="C275" s="124" t="s">
        <v>310</v>
      </c>
      <c r="D275" s="410">
        <v>1259</v>
      </c>
      <c r="E275" s="227">
        <v>747.188009</v>
      </c>
      <c r="F275" s="412"/>
    </row>
    <row r="276" hidden="1" customHeight="1" spans="1:5">
      <c r="A276" s="194">
        <f t="shared" si="4"/>
        <v>5</v>
      </c>
      <c r="B276" s="411">
        <v>20301</v>
      </c>
      <c r="C276" s="121" t="s">
        <v>311</v>
      </c>
      <c r="D276" s="410">
        <v>0</v>
      </c>
      <c r="E276" s="235">
        <v>0</v>
      </c>
    </row>
    <row r="277" hidden="1" customHeight="1" spans="1:5">
      <c r="A277" s="194">
        <f t="shared" si="4"/>
        <v>7</v>
      </c>
      <c r="B277" s="411">
        <v>2030101</v>
      </c>
      <c r="C277" s="123" t="s">
        <v>312</v>
      </c>
      <c r="D277" s="410">
        <v>0</v>
      </c>
      <c r="E277" s="235">
        <v>0</v>
      </c>
    </row>
    <row r="278" hidden="1" customHeight="1" spans="1:5">
      <c r="A278" s="194">
        <f t="shared" si="4"/>
        <v>5</v>
      </c>
      <c r="B278" s="411">
        <v>20304</v>
      </c>
      <c r="C278" s="121" t="s">
        <v>313</v>
      </c>
      <c r="D278" s="410">
        <v>0</v>
      </c>
      <c r="E278" s="235">
        <v>0</v>
      </c>
    </row>
    <row r="279" hidden="1" customHeight="1" spans="1:5">
      <c r="A279" s="194">
        <f t="shared" si="4"/>
        <v>7</v>
      </c>
      <c r="B279" s="411">
        <v>2030401</v>
      </c>
      <c r="C279" s="123" t="s">
        <v>314</v>
      </c>
      <c r="D279" s="410">
        <v>0</v>
      </c>
      <c r="E279" s="235">
        <v>0</v>
      </c>
    </row>
    <row r="280" hidden="1" customHeight="1" spans="1:5">
      <c r="A280" s="194">
        <f t="shared" si="4"/>
        <v>5</v>
      </c>
      <c r="B280" s="411">
        <v>20305</v>
      </c>
      <c r="C280" s="121" t="s">
        <v>315</v>
      </c>
      <c r="D280" s="410">
        <v>0</v>
      </c>
      <c r="E280" s="235">
        <v>0</v>
      </c>
    </row>
    <row r="281" hidden="1" customHeight="1" spans="1:5">
      <c r="A281" s="194">
        <f t="shared" si="4"/>
        <v>7</v>
      </c>
      <c r="B281" s="411">
        <v>2030501</v>
      </c>
      <c r="C281" s="123" t="s">
        <v>316</v>
      </c>
      <c r="D281" s="410">
        <v>0</v>
      </c>
      <c r="E281" s="235">
        <v>0</v>
      </c>
    </row>
    <row r="282" customHeight="1" spans="1:5">
      <c r="A282" s="194">
        <f t="shared" si="4"/>
        <v>5</v>
      </c>
      <c r="B282" s="411">
        <v>20306</v>
      </c>
      <c r="C282" s="124" t="s">
        <v>317</v>
      </c>
      <c r="D282" s="410">
        <v>1064</v>
      </c>
      <c r="E282" s="227">
        <v>747.188009</v>
      </c>
    </row>
    <row r="283" hidden="1" customHeight="1" spans="1:5">
      <c r="A283" s="194">
        <f t="shared" si="4"/>
        <v>7</v>
      </c>
      <c r="B283" s="411">
        <v>2030601</v>
      </c>
      <c r="C283" s="123" t="s">
        <v>318</v>
      </c>
      <c r="D283" s="410">
        <v>70</v>
      </c>
      <c r="E283" s="235">
        <v>0</v>
      </c>
    </row>
    <row r="284" hidden="1" customHeight="1" spans="1:5">
      <c r="A284" s="194">
        <f t="shared" si="4"/>
        <v>7</v>
      </c>
      <c r="B284" s="411">
        <v>2030602</v>
      </c>
      <c r="C284" s="123" t="s">
        <v>319</v>
      </c>
      <c r="D284" s="410">
        <v>0</v>
      </c>
      <c r="E284" s="235">
        <v>0</v>
      </c>
    </row>
    <row r="285" customHeight="1" spans="1:5">
      <c r="A285" s="194">
        <f t="shared" si="4"/>
        <v>7</v>
      </c>
      <c r="B285" s="411">
        <v>2030603</v>
      </c>
      <c r="C285" s="125" t="s">
        <v>320</v>
      </c>
      <c r="D285" s="410">
        <v>221</v>
      </c>
      <c r="E285" s="227">
        <v>4.602</v>
      </c>
    </row>
    <row r="286" hidden="1" customHeight="1" spans="1:5">
      <c r="A286" s="194">
        <f t="shared" si="4"/>
        <v>7</v>
      </c>
      <c r="B286" s="411">
        <v>2030604</v>
      </c>
      <c r="C286" s="123" t="s">
        <v>321</v>
      </c>
      <c r="D286" s="410">
        <v>0</v>
      </c>
      <c r="E286" s="235">
        <v>0</v>
      </c>
    </row>
    <row r="287" hidden="1" customHeight="1" spans="1:5">
      <c r="A287" s="194">
        <f t="shared" si="4"/>
        <v>7</v>
      </c>
      <c r="B287" s="411">
        <v>2030605</v>
      </c>
      <c r="C287" s="123" t="s">
        <v>322</v>
      </c>
      <c r="D287" s="410">
        <v>0</v>
      </c>
      <c r="E287" s="235"/>
    </row>
    <row r="288" hidden="1" customHeight="1" spans="1:5">
      <c r="A288" s="194">
        <f t="shared" si="4"/>
        <v>7</v>
      </c>
      <c r="B288" s="411">
        <v>2030606</v>
      </c>
      <c r="C288" s="123" t="s">
        <v>323</v>
      </c>
      <c r="D288" s="410">
        <v>155</v>
      </c>
      <c r="E288" s="235"/>
    </row>
    <row r="289" customHeight="1" spans="1:5">
      <c r="A289" s="194">
        <f t="shared" si="4"/>
        <v>7</v>
      </c>
      <c r="B289" s="411">
        <v>2030607</v>
      </c>
      <c r="C289" s="125" t="s">
        <v>324</v>
      </c>
      <c r="D289" s="410">
        <v>618</v>
      </c>
      <c r="E289" s="227">
        <v>742.586009</v>
      </c>
    </row>
    <row r="290" hidden="1" customHeight="1" spans="1:5">
      <c r="A290" s="194">
        <f t="shared" si="4"/>
        <v>7</v>
      </c>
      <c r="B290" s="411">
        <v>2030608</v>
      </c>
      <c r="C290" s="123" t="s">
        <v>325</v>
      </c>
      <c r="D290" s="410">
        <v>0</v>
      </c>
      <c r="E290" s="235">
        <v>0</v>
      </c>
    </row>
    <row r="291" hidden="1" customHeight="1" spans="1:5">
      <c r="A291" s="194">
        <f t="shared" si="4"/>
        <v>7</v>
      </c>
      <c r="B291" s="411">
        <v>2030699</v>
      </c>
      <c r="C291" s="123" t="s">
        <v>326</v>
      </c>
      <c r="D291" s="410">
        <v>0</v>
      </c>
      <c r="E291" s="235">
        <v>0</v>
      </c>
    </row>
    <row r="292" hidden="1" customHeight="1" spans="1:5">
      <c r="A292" s="194">
        <f t="shared" si="4"/>
        <v>5</v>
      </c>
      <c r="B292" s="411">
        <v>20399</v>
      </c>
      <c r="C292" s="121" t="s">
        <v>327</v>
      </c>
      <c r="D292" s="410">
        <v>195</v>
      </c>
      <c r="E292" s="235">
        <v>0</v>
      </c>
    </row>
    <row r="293" hidden="1" customHeight="1" spans="1:5">
      <c r="A293" s="194">
        <f t="shared" si="4"/>
        <v>7</v>
      </c>
      <c r="B293" s="411">
        <v>2039999</v>
      </c>
      <c r="C293" s="123" t="s">
        <v>328</v>
      </c>
      <c r="D293" s="410" t="s">
        <v>197</v>
      </c>
      <c r="E293" s="235">
        <v>0</v>
      </c>
    </row>
    <row r="294" customHeight="1" spans="1:6">
      <c r="A294" s="194">
        <f t="shared" si="4"/>
        <v>3</v>
      </c>
      <c r="B294" s="411">
        <v>204</v>
      </c>
      <c r="C294" s="124" t="s">
        <v>329</v>
      </c>
      <c r="D294" s="410">
        <v>29803</v>
      </c>
      <c r="E294" s="227">
        <v>33412.957622</v>
      </c>
      <c r="F294" s="412"/>
    </row>
    <row r="295" customHeight="1" spans="1:5">
      <c r="A295" s="194">
        <f t="shared" si="4"/>
        <v>5</v>
      </c>
      <c r="B295" s="411">
        <v>20401</v>
      </c>
      <c r="C295" s="124" t="s">
        <v>330</v>
      </c>
      <c r="D295" s="410">
        <v>30</v>
      </c>
      <c r="E295" s="227">
        <v>80</v>
      </c>
    </row>
    <row r="296" customHeight="1" spans="1:5">
      <c r="A296" s="194">
        <f t="shared" si="4"/>
        <v>7</v>
      </c>
      <c r="B296" s="411">
        <v>2040101</v>
      </c>
      <c r="C296" s="125" t="s">
        <v>331</v>
      </c>
      <c r="D296" s="410">
        <v>0</v>
      </c>
      <c r="E296" s="227">
        <v>50</v>
      </c>
    </row>
    <row r="297" customHeight="1" spans="1:5">
      <c r="A297" s="194">
        <f t="shared" si="4"/>
        <v>7</v>
      </c>
      <c r="B297" s="411">
        <v>2040199</v>
      </c>
      <c r="C297" s="125" t="s">
        <v>332</v>
      </c>
      <c r="D297" s="410">
        <v>30</v>
      </c>
      <c r="E297" s="227">
        <v>30</v>
      </c>
    </row>
    <row r="298" customHeight="1" spans="1:5">
      <c r="A298" s="194">
        <f t="shared" si="4"/>
        <v>5</v>
      </c>
      <c r="B298" s="411">
        <v>20402</v>
      </c>
      <c r="C298" s="124" t="s">
        <v>333</v>
      </c>
      <c r="D298" s="410">
        <v>26641</v>
      </c>
      <c r="E298" s="227">
        <v>28166.766311</v>
      </c>
    </row>
    <row r="299" customHeight="1" spans="1:5">
      <c r="A299" s="194">
        <f t="shared" si="4"/>
        <v>7</v>
      </c>
      <c r="B299" s="411">
        <v>2040201</v>
      </c>
      <c r="C299" s="125" t="s">
        <v>151</v>
      </c>
      <c r="D299" s="410">
        <v>16030</v>
      </c>
      <c r="E299" s="227">
        <v>18828.876752</v>
      </c>
    </row>
    <row r="300" customHeight="1" spans="1:5">
      <c r="A300" s="194">
        <f t="shared" si="4"/>
        <v>7</v>
      </c>
      <c r="B300" s="411">
        <v>2040202</v>
      </c>
      <c r="C300" s="125" t="s">
        <v>152</v>
      </c>
      <c r="D300" s="410">
        <v>485</v>
      </c>
      <c r="E300" s="227">
        <v>517.61</v>
      </c>
    </row>
    <row r="301" hidden="1" customHeight="1" spans="1:5">
      <c r="A301" s="194">
        <f t="shared" si="4"/>
        <v>7</v>
      </c>
      <c r="B301" s="411">
        <v>2040203</v>
      </c>
      <c r="C301" s="123" t="s">
        <v>153</v>
      </c>
      <c r="D301" s="410">
        <v>0</v>
      </c>
      <c r="E301" s="235">
        <v>0</v>
      </c>
    </row>
    <row r="302" customHeight="1" spans="1:5">
      <c r="A302" s="194">
        <f t="shared" si="4"/>
        <v>7</v>
      </c>
      <c r="B302" s="413">
        <v>2040219</v>
      </c>
      <c r="C302" s="125" t="s">
        <v>192</v>
      </c>
      <c r="D302" s="410">
        <v>1121</v>
      </c>
      <c r="E302" s="227">
        <v>1160.309969</v>
      </c>
    </row>
    <row r="303" customHeight="1" spans="1:5">
      <c r="A303" s="194">
        <f t="shared" si="4"/>
        <v>7</v>
      </c>
      <c r="B303" s="411">
        <v>2040220</v>
      </c>
      <c r="C303" s="125" t="s">
        <v>334</v>
      </c>
      <c r="D303" s="410">
        <v>7194</v>
      </c>
      <c r="E303" s="227">
        <v>6411.968239</v>
      </c>
    </row>
    <row r="304" hidden="1" customHeight="1" spans="1:5">
      <c r="A304" s="194">
        <f t="shared" si="4"/>
        <v>7</v>
      </c>
      <c r="B304" s="411">
        <v>2040221</v>
      </c>
      <c r="C304" s="123" t="s">
        <v>335</v>
      </c>
      <c r="D304" s="410">
        <v>0</v>
      </c>
      <c r="E304" s="235">
        <v>0</v>
      </c>
    </row>
    <row r="305" hidden="1" customHeight="1" spans="1:5">
      <c r="A305" s="194">
        <f t="shared" si="4"/>
        <v>7</v>
      </c>
      <c r="B305" s="411">
        <v>2040222</v>
      </c>
      <c r="C305" s="123" t="s">
        <v>336</v>
      </c>
      <c r="D305" s="410">
        <v>1140</v>
      </c>
      <c r="E305" s="235">
        <v>0</v>
      </c>
    </row>
    <row r="306" hidden="1" customHeight="1" spans="1:5">
      <c r="A306" s="194">
        <f t="shared" si="4"/>
        <v>7</v>
      </c>
      <c r="B306" s="411">
        <v>2040223</v>
      </c>
      <c r="C306" s="123" t="s">
        <v>337</v>
      </c>
      <c r="D306" s="410">
        <v>0</v>
      </c>
      <c r="E306" s="235">
        <v>0</v>
      </c>
    </row>
    <row r="307" hidden="1" customHeight="1" spans="1:5">
      <c r="A307" s="194">
        <f t="shared" si="4"/>
        <v>7</v>
      </c>
      <c r="B307" s="411">
        <v>2040250</v>
      </c>
      <c r="C307" s="123" t="s">
        <v>160</v>
      </c>
      <c r="D307" s="410">
        <v>0</v>
      </c>
      <c r="E307" s="235">
        <v>0</v>
      </c>
    </row>
    <row r="308" customHeight="1" spans="1:5">
      <c r="A308" s="194">
        <f t="shared" si="4"/>
        <v>7</v>
      </c>
      <c r="B308" s="411">
        <v>2040299</v>
      </c>
      <c r="C308" s="125" t="s">
        <v>338</v>
      </c>
      <c r="D308" s="410">
        <v>672</v>
      </c>
      <c r="E308" s="227">
        <v>1248.001351</v>
      </c>
    </row>
    <row r="309" hidden="1" customHeight="1" spans="1:5">
      <c r="A309" s="194">
        <f t="shared" si="4"/>
        <v>5</v>
      </c>
      <c r="B309" s="411">
        <v>20403</v>
      </c>
      <c r="C309" s="121" t="s">
        <v>339</v>
      </c>
      <c r="D309" s="410">
        <v>0</v>
      </c>
      <c r="E309" s="235">
        <v>0</v>
      </c>
    </row>
    <row r="310" hidden="1" customHeight="1" spans="1:5">
      <c r="A310" s="194">
        <f t="shared" si="4"/>
        <v>7</v>
      </c>
      <c r="B310" s="411">
        <v>2040301</v>
      </c>
      <c r="C310" s="123" t="s">
        <v>151</v>
      </c>
      <c r="D310" s="410">
        <v>0</v>
      </c>
      <c r="E310" s="235">
        <v>0</v>
      </c>
    </row>
    <row r="311" hidden="1" customHeight="1" spans="1:5">
      <c r="A311" s="194">
        <f t="shared" si="4"/>
        <v>7</v>
      </c>
      <c r="B311" s="411">
        <v>2040302</v>
      </c>
      <c r="C311" s="123" t="s">
        <v>152</v>
      </c>
      <c r="D311" s="410">
        <v>0</v>
      </c>
      <c r="E311" s="235">
        <v>0</v>
      </c>
    </row>
    <row r="312" hidden="1" customHeight="1" spans="1:5">
      <c r="A312" s="194">
        <f t="shared" si="4"/>
        <v>7</v>
      </c>
      <c r="B312" s="411">
        <v>2040303</v>
      </c>
      <c r="C312" s="123" t="s">
        <v>153</v>
      </c>
      <c r="D312" s="410">
        <v>0</v>
      </c>
      <c r="E312" s="235">
        <v>0</v>
      </c>
    </row>
    <row r="313" hidden="1" customHeight="1" spans="1:5">
      <c r="A313" s="194">
        <f t="shared" si="4"/>
        <v>7</v>
      </c>
      <c r="B313" s="411">
        <v>2040304</v>
      </c>
      <c r="C313" s="123" t="s">
        <v>340</v>
      </c>
      <c r="D313" s="410">
        <v>0</v>
      </c>
      <c r="E313" s="235">
        <v>0</v>
      </c>
    </row>
    <row r="314" hidden="1" customHeight="1" spans="1:5">
      <c r="A314" s="194">
        <f t="shared" si="4"/>
        <v>7</v>
      </c>
      <c r="B314" s="411">
        <v>2040350</v>
      </c>
      <c r="C314" s="123" t="s">
        <v>160</v>
      </c>
      <c r="D314" s="410">
        <v>0</v>
      </c>
      <c r="E314" s="235">
        <v>0</v>
      </c>
    </row>
    <row r="315" hidden="1" customHeight="1" spans="1:5">
      <c r="A315" s="194">
        <f t="shared" si="4"/>
        <v>7</v>
      </c>
      <c r="B315" s="411">
        <v>2040399</v>
      </c>
      <c r="C315" s="123" t="s">
        <v>341</v>
      </c>
      <c r="D315" s="410">
        <v>0</v>
      </c>
      <c r="E315" s="235">
        <v>0</v>
      </c>
    </row>
    <row r="316" customHeight="1" spans="1:5">
      <c r="A316" s="194">
        <f t="shared" si="4"/>
        <v>5</v>
      </c>
      <c r="B316" s="411">
        <v>20404</v>
      </c>
      <c r="C316" s="124" t="s">
        <v>342</v>
      </c>
      <c r="D316" s="410">
        <v>19</v>
      </c>
      <c r="E316" s="227">
        <v>25</v>
      </c>
    </row>
    <row r="317" hidden="1" customHeight="1" spans="1:5">
      <c r="A317" s="194">
        <f t="shared" si="4"/>
        <v>7</v>
      </c>
      <c r="B317" s="411">
        <v>2040401</v>
      </c>
      <c r="C317" s="123" t="s">
        <v>151</v>
      </c>
      <c r="D317" s="410">
        <v>0</v>
      </c>
      <c r="E317" s="235">
        <v>0</v>
      </c>
    </row>
    <row r="318" hidden="1" customHeight="1" spans="1:5">
      <c r="A318" s="194">
        <f t="shared" si="4"/>
        <v>7</v>
      </c>
      <c r="B318" s="411">
        <v>2040402</v>
      </c>
      <c r="C318" s="123" t="s">
        <v>152</v>
      </c>
      <c r="D318" s="410">
        <v>0</v>
      </c>
      <c r="E318" s="235">
        <v>0</v>
      </c>
    </row>
    <row r="319" hidden="1" customHeight="1" spans="1:5">
      <c r="A319" s="194">
        <f t="shared" si="4"/>
        <v>7</v>
      </c>
      <c r="B319" s="411">
        <v>2040403</v>
      </c>
      <c r="C319" s="123" t="s">
        <v>153</v>
      </c>
      <c r="D319" s="410">
        <v>0</v>
      </c>
      <c r="E319" s="235">
        <v>0</v>
      </c>
    </row>
    <row r="320" hidden="1" customHeight="1" spans="1:5">
      <c r="A320" s="194">
        <f t="shared" si="4"/>
        <v>7</v>
      </c>
      <c r="B320" s="411">
        <v>2040409</v>
      </c>
      <c r="C320" s="123" t="s">
        <v>343</v>
      </c>
      <c r="D320" s="410">
        <v>0</v>
      </c>
      <c r="E320" s="235">
        <v>0</v>
      </c>
    </row>
    <row r="321" hidden="1" customHeight="1" spans="1:5">
      <c r="A321" s="194">
        <f t="shared" si="4"/>
        <v>7</v>
      </c>
      <c r="B321" s="411">
        <v>2040410</v>
      </c>
      <c r="C321" s="123" t="s">
        <v>344</v>
      </c>
      <c r="D321" s="410">
        <v>0</v>
      </c>
      <c r="E321" s="235">
        <v>0</v>
      </c>
    </row>
    <row r="322" hidden="1" customHeight="1" spans="1:5">
      <c r="A322" s="194">
        <f t="shared" si="4"/>
        <v>7</v>
      </c>
      <c r="B322" s="411">
        <v>2040450</v>
      </c>
      <c r="C322" s="123" t="s">
        <v>160</v>
      </c>
      <c r="D322" s="410">
        <v>0</v>
      </c>
      <c r="E322" s="235">
        <v>0</v>
      </c>
    </row>
    <row r="323" customHeight="1" spans="1:5">
      <c r="A323" s="194">
        <f t="shared" si="4"/>
        <v>7</v>
      </c>
      <c r="B323" s="411">
        <v>2040499</v>
      </c>
      <c r="C323" s="125" t="s">
        <v>345</v>
      </c>
      <c r="D323" s="410">
        <v>19</v>
      </c>
      <c r="E323" s="227">
        <v>25</v>
      </c>
    </row>
    <row r="324" hidden="1" customHeight="1" spans="1:5">
      <c r="A324" s="194">
        <f t="shared" si="4"/>
        <v>5</v>
      </c>
      <c r="B324" s="411">
        <v>20405</v>
      </c>
      <c r="C324" s="121" t="s">
        <v>346</v>
      </c>
      <c r="D324" s="410">
        <v>0</v>
      </c>
      <c r="E324" s="235">
        <v>0</v>
      </c>
    </row>
    <row r="325" hidden="1" customHeight="1" spans="1:5">
      <c r="A325" s="194">
        <f t="shared" si="4"/>
        <v>7</v>
      </c>
      <c r="B325" s="411">
        <v>2040501</v>
      </c>
      <c r="C325" s="123" t="s">
        <v>151</v>
      </c>
      <c r="D325" s="410">
        <v>0</v>
      </c>
      <c r="E325" s="235">
        <v>0</v>
      </c>
    </row>
    <row r="326" hidden="1" customHeight="1" spans="1:5">
      <c r="A326" s="194">
        <f t="shared" si="4"/>
        <v>7</v>
      </c>
      <c r="B326" s="411">
        <v>2040502</v>
      </c>
      <c r="C326" s="123" t="s">
        <v>152</v>
      </c>
      <c r="D326" s="410">
        <v>0</v>
      </c>
      <c r="E326" s="235">
        <v>0</v>
      </c>
    </row>
    <row r="327" hidden="1" customHeight="1" spans="1:5">
      <c r="A327" s="194">
        <f t="shared" ref="A327:A390" si="5">LEN(B327)</f>
        <v>7</v>
      </c>
      <c r="B327" s="411">
        <v>2040503</v>
      </c>
      <c r="C327" s="123" t="s">
        <v>153</v>
      </c>
      <c r="D327" s="410">
        <v>0</v>
      </c>
      <c r="E327" s="235">
        <v>0</v>
      </c>
    </row>
    <row r="328" hidden="1" customHeight="1" spans="1:5">
      <c r="A328" s="194">
        <f t="shared" si="5"/>
        <v>7</v>
      </c>
      <c r="B328" s="411">
        <v>2040504</v>
      </c>
      <c r="C328" s="123" t="s">
        <v>347</v>
      </c>
      <c r="D328" s="410">
        <v>0</v>
      </c>
      <c r="E328" s="235">
        <v>0</v>
      </c>
    </row>
    <row r="329" hidden="1" customHeight="1" spans="1:5">
      <c r="A329" s="194">
        <f t="shared" si="5"/>
        <v>7</v>
      </c>
      <c r="B329" s="411">
        <v>2040505</v>
      </c>
      <c r="C329" s="123" t="s">
        <v>348</v>
      </c>
      <c r="D329" s="410">
        <v>0</v>
      </c>
      <c r="E329" s="235">
        <v>0</v>
      </c>
    </row>
    <row r="330" hidden="1" customHeight="1" spans="1:5">
      <c r="A330" s="194">
        <f t="shared" si="5"/>
        <v>7</v>
      </c>
      <c r="B330" s="411">
        <v>2040506</v>
      </c>
      <c r="C330" s="123" t="s">
        <v>349</v>
      </c>
      <c r="D330" s="410">
        <v>0</v>
      </c>
      <c r="E330" s="235">
        <v>0</v>
      </c>
    </row>
    <row r="331" hidden="1" customHeight="1" spans="1:5">
      <c r="A331" s="194">
        <f t="shared" si="5"/>
        <v>7</v>
      </c>
      <c r="B331" s="411">
        <v>2040550</v>
      </c>
      <c r="C331" s="123" t="s">
        <v>160</v>
      </c>
      <c r="D331" s="410">
        <v>0</v>
      </c>
      <c r="E331" s="235">
        <v>0</v>
      </c>
    </row>
    <row r="332" hidden="1" customHeight="1" spans="1:5">
      <c r="A332" s="194">
        <f t="shared" si="5"/>
        <v>7</v>
      </c>
      <c r="B332" s="411">
        <v>2040599</v>
      </c>
      <c r="C332" s="123" t="s">
        <v>350</v>
      </c>
      <c r="D332" s="410">
        <v>0</v>
      </c>
      <c r="E332" s="235">
        <v>0</v>
      </c>
    </row>
    <row r="333" customHeight="1" spans="1:5">
      <c r="A333" s="194">
        <f t="shared" si="5"/>
        <v>5</v>
      </c>
      <c r="B333" s="411">
        <v>20406</v>
      </c>
      <c r="C333" s="124" t="s">
        <v>351</v>
      </c>
      <c r="D333" s="410">
        <v>3093</v>
      </c>
      <c r="E333" s="227">
        <v>3164.756897</v>
      </c>
    </row>
    <row r="334" customHeight="1" spans="1:5">
      <c r="A334" s="194">
        <f t="shared" si="5"/>
        <v>7</v>
      </c>
      <c r="B334" s="411">
        <v>2040601</v>
      </c>
      <c r="C334" s="125" t="s">
        <v>151</v>
      </c>
      <c r="D334" s="410">
        <v>1962</v>
      </c>
      <c r="E334" s="227">
        <v>2166.028292</v>
      </c>
    </row>
    <row r="335" hidden="1" customHeight="1" spans="1:5">
      <c r="A335" s="194">
        <f t="shared" si="5"/>
        <v>7</v>
      </c>
      <c r="B335" s="411">
        <v>2040602</v>
      </c>
      <c r="C335" s="123" t="s">
        <v>152</v>
      </c>
      <c r="D335" s="410">
        <v>0</v>
      </c>
      <c r="E335" s="235">
        <v>0</v>
      </c>
    </row>
    <row r="336" hidden="1" customHeight="1" spans="1:5">
      <c r="A336" s="194">
        <f t="shared" si="5"/>
        <v>7</v>
      </c>
      <c r="B336" s="411">
        <v>2040603</v>
      </c>
      <c r="C336" s="123" t="s">
        <v>153</v>
      </c>
      <c r="D336" s="410">
        <v>0</v>
      </c>
      <c r="E336" s="235">
        <v>0</v>
      </c>
    </row>
    <row r="337" customHeight="1" spans="1:5">
      <c r="A337" s="194">
        <f t="shared" si="5"/>
        <v>7</v>
      </c>
      <c r="B337" s="411">
        <v>2040604</v>
      </c>
      <c r="C337" s="125" t="s">
        <v>352</v>
      </c>
      <c r="D337" s="410">
        <v>443</v>
      </c>
      <c r="E337" s="227">
        <v>392.039053</v>
      </c>
    </row>
    <row r="338" customHeight="1" spans="1:5">
      <c r="A338" s="194">
        <f t="shared" si="5"/>
        <v>7</v>
      </c>
      <c r="B338" s="411">
        <v>2040605</v>
      </c>
      <c r="C338" s="125" t="s">
        <v>353</v>
      </c>
      <c r="D338" s="410">
        <v>130</v>
      </c>
      <c r="E338" s="227">
        <v>87.6</v>
      </c>
    </row>
    <row r="339" hidden="1" customHeight="1" spans="1:5">
      <c r="A339" s="194">
        <f t="shared" si="5"/>
        <v>7</v>
      </c>
      <c r="B339" s="411">
        <v>2040606</v>
      </c>
      <c r="C339" s="123" t="s">
        <v>354</v>
      </c>
      <c r="D339" s="410">
        <v>0</v>
      </c>
      <c r="E339" s="235">
        <v>0</v>
      </c>
    </row>
    <row r="340" customHeight="1" spans="1:5">
      <c r="A340" s="194">
        <f t="shared" si="5"/>
        <v>7</v>
      </c>
      <c r="B340" s="411">
        <v>2040607</v>
      </c>
      <c r="C340" s="125" t="s">
        <v>355</v>
      </c>
      <c r="D340" s="410">
        <v>155</v>
      </c>
      <c r="E340" s="227">
        <v>133.907456</v>
      </c>
    </row>
    <row r="341" hidden="1" customHeight="1" spans="1:5">
      <c r="A341" s="194">
        <f t="shared" si="5"/>
        <v>7</v>
      </c>
      <c r="B341" s="411">
        <v>2040608</v>
      </c>
      <c r="C341" s="123" t="s">
        <v>356</v>
      </c>
      <c r="D341" s="410">
        <v>0</v>
      </c>
      <c r="E341" s="235">
        <v>0</v>
      </c>
    </row>
    <row r="342" customHeight="1" spans="1:5">
      <c r="A342" s="194">
        <f t="shared" si="5"/>
        <v>7</v>
      </c>
      <c r="B342" s="411">
        <v>2040610</v>
      </c>
      <c r="C342" s="125" t="s">
        <v>357</v>
      </c>
      <c r="D342" s="410">
        <v>180</v>
      </c>
      <c r="E342" s="227">
        <v>202.844412</v>
      </c>
    </row>
    <row r="343" customHeight="1" spans="1:5">
      <c r="A343" s="194">
        <f t="shared" si="5"/>
        <v>7</v>
      </c>
      <c r="B343" s="411">
        <v>2040612</v>
      </c>
      <c r="C343" s="125" t="s">
        <v>358</v>
      </c>
      <c r="D343" s="410">
        <v>14</v>
      </c>
      <c r="E343" s="227">
        <v>4</v>
      </c>
    </row>
    <row r="344" hidden="1" customHeight="1" spans="1:5">
      <c r="A344" s="194">
        <f t="shared" si="5"/>
        <v>7</v>
      </c>
      <c r="B344" s="411">
        <v>2040613</v>
      </c>
      <c r="C344" s="123" t="s">
        <v>192</v>
      </c>
      <c r="D344" s="410">
        <v>0</v>
      </c>
      <c r="E344" s="235">
        <v>0</v>
      </c>
    </row>
    <row r="345" customHeight="1" spans="1:5">
      <c r="A345" s="194">
        <f t="shared" si="5"/>
        <v>7</v>
      </c>
      <c r="B345" s="411">
        <v>2040650</v>
      </c>
      <c r="C345" s="125" t="s">
        <v>160</v>
      </c>
      <c r="D345" s="410">
        <v>210</v>
      </c>
      <c r="E345" s="227">
        <v>178.337684</v>
      </c>
    </row>
    <row r="346" hidden="1" customHeight="1" spans="1:5">
      <c r="A346" s="194">
        <f t="shared" si="5"/>
        <v>7</v>
      </c>
      <c r="B346" s="411">
        <v>2040699</v>
      </c>
      <c r="C346" s="123" t="s">
        <v>359</v>
      </c>
      <c r="D346" s="410">
        <v>0</v>
      </c>
      <c r="E346" s="235">
        <v>0</v>
      </c>
    </row>
    <row r="347" hidden="1" customHeight="1" spans="1:5">
      <c r="A347" s="194">
        <f t="shared" si="5"/>
        <v>5</v>
      </c>
      <c r="B347" s="411">
        <v>20407</v>
      </c>
      <c r="C347" s="121" t="s">
        <v>360</v>
      </c>
      <c r="D347" s="410">
        <v>0</v>
      </c>
      <c r="E347" s="235">
        <v>0</v>
      </c>
    </row>
    <row r="348" hidden="1" customHeight="1" spans="1:5">
      <c r="A348" s="194">
        <f t="shared" si="5"/>
        <v>7</v>
      </c>
      <c r="B348" s="411">
        <v>2040701</v>
      </c>
      <c r="C348" s="123" t="s">
        <v>151</v>
      </c>
      <c r="D348" s="410">
        <v>0</v>
      </c>
      <c r="E348" s="235">
        <v>0</v>
      </c>
    </row>
    <row r="349" hidden="1" customHeight="1" spans="1:5">
      <c r="A349" s="194">
        <f t="shared" si="5"/>
        <v>7</v>
      </c>
      <c r="B349" s="411">
        <v>2040702</v>
      </c>
      <c r="C349" s="123" t="s">
        <v>152</v>
      </c>
      <c r="D349" s="410">
        <v>0</v>
      </c>
      <c r="E349" s="235">
        <v>0</v>
      </c>
    </row>
    <row r="350" hidden="1" customHeight="1" spans="1:5">
      <c r="A350" s="194">
        <f t="shared" si="5"/>
        <v>7</v>
      </c>
      <c r="B350" s="411">
        <v>2040703</v>
      </c>
      <c r="C350" s="123" t="s">
        <v>153</v>
      </c>
      <c r="D350" s="410">
        <v>0</v>
      </c>
      <c r="E350" s="235">
        <v>0</v>
      </c>
    </row>
    <row r="351" hidden="1" customHeight="1" spans="1:5">
      <c r="A351" s="194">
        <f t="shared" si="5"/>
        <v>7</v>
      </c>
      <c r="B351" s="411">
        <v>2040704</v>
      </c>
      <c r="C351" s="123" t="s">
        <v>361</v>
      </c>
      <c r="D351" s="410">
        <v>0</v>
      </c>
      <c r="E351" s="235">
        <v>0</v>
      </c>
    </row>
    <row r="352" hidden="1" customHeight="1" spans="1:5">
      <c r="A352" s="194">
        <f t="shared" si="5"/>
        <v>7</v>
      </c>
      <c r="B352" s="411">
        <v>2040705</v>
      </c>
      <c r="C352" s="123" t="s">
        <v>362</v>
      </c>
      <c r="D352" s="410">
        <v>0</v>
      </c>
      <c r="E352" s="235">
        <v>0</v>
      </c>
    </row>
    <row r="353" hidden="1" customHeight="1" spans="1:5">
      <c r="A353" s="194">
        <f t="shared" si="5"/>
        <v>7</v>
      </c>
      <c r="B353" s="411">
        <v>2040706</v>
      </c>
      <c r="C353" s="123" t="s">
        <v>363</v>
      </c>
      <c r="D353" s="410">
        <v>0</v>
      </c>
      <c r="E353" s="235">
        <v>0</v>
      </c>
    </row>
    <row r="354" hidden="1" customHeight="1" spans="1:5">
      <c r="A354" s="194">
        <f t="shared" si="5"/>
        <v>7</v>
      </c>
      <c r="B354" s="411">
        <v>2040707</v>
      </c>
      <c r="C354" s="123" t="s">
        <v>192</v>
      </c>
      <c r="D354" s="410">
        <v>0</v>
      </c>
      <c r="E354" s="235">
        <v>0</v>
      </c>
    </row>
    <row r="355" hidden="1" customHeight="1" spans="1:5">
      <c r="A355" s="194">
        <f t="shared" si="5"/>
        <v>7</v>
      </c>
      <c r="B355" s="411">
        <v>2040750</v>
      </c>
      <c r="C355" s="123" t="s">
        <v>160</v>
      </c>
      <c r="D355" s="410">
        <v>0</v>
      </c>
      <c r="E355" s="235">
        <v>0</v>
      </c>
    </row>
    <row r="356" hidden="1" customHeight="1" spans="1:5">
      <c r="A356" s="194">
        <f t="shared" si="5"/>
        <v>7</v>
      </c>
      <c r="B356" s="411">
        <v>2040799</v>
      </c>
      <c r="C356" s="123" t="s">
        <v>364</v>
      </c>
      <c r="D356" s="410">
        <v>0</v>
      </c>
      <c r="E356" s="235">
        <v>0</v>
      </c>
    </row>
    <row r="357" hidden="1" customHeight="1" spans="1:5">
      <c r="A357" s="194">
        <f t="shared" si="5"/>
        <v>5</v>
      </c>
      <c r="B357" s="411">
        <v>20408</v>
      </c>
      <c r="C357" s="121" t="s">
        <v>365</v>
      </c>
      <c r="D357" s="410">
        <v>0</v>
      </c>
      <c r="E357" s="235">
        <v>0</v>
      </c>
    </row>
    <row r="358" hidden="1" customHeight="1" spans="1:5">
      <c r="A358" s="194">
        <f t="shared" si="5"/>
        <v>7</v>
      </c>
      <c r="B358" s="411">
        <v>2040801</v>
      </c>
      <c r="C358" s="123" t="s">
        <v>151</v>
      </c>
      <c r="D358" s="410">
        <v>0</v>
      </c>
      <c r="E358" s="235">
        <v>0</v>
      </c>
    </row>
    <row r="359" hidden="1" customHeight="1" spans="1:5">
      <c r="A359" s="194">
        <f t="shared" si="5"/>
        <v>7</v>
      </c>
      <c r="B359" s="411">
        <v>2040802</v>
      </c>
      <c r="C359" s="123" t="s">
        <v>152</v>
      </c>
      <c r="D359" s="410">
        <v>0</v>
      </c>
      <c r="E359" s="235">
        <v>0</v>
      </c>
    </row>
    <row r="360" hidden="1" customHeight="1" spans="1:5">
      <c r="A360" s="194">
        <f t="shared" si="5"/>
        <v>7</v>
      </c>
      <c r="B360" s="411">
        <v>2040803</v>
      </c>
      <c r="C360" s="123" t="s">
        <v>153</v>
      </c>
      <c r="D360" s="410">
        <v>0</v>
      </c>
      <c r="E360" s="235">
        <v>0</v>
      </c>
    </row>
    <row r="361" hidden="1" customHeight="1" spans="1:5">
      <c r="A361" s="194">
        <f t="shared" si="5"/>
        <v>7</v>
      </c>
      <c r="B361" s="411">
        <v>2040804</v>
      </c>
      <c r="C361" s="123" t="s">
        <v>366</v>
      </c>
      <c r="D361" s="410">
        <v>0</v>
      </c>
      <c r="E361" s="235">
        <v>0</v>
      </c>
    </row>
    <row r="362" hidden="1" customHeight="1" spans="1:5">
      <c r="A362" s="194">
        <f t="shared" si="5"/>
        <v>7</v>
      </c>
      <c r="B362" s="411">
        <v>2040805</v>
      </c>
      <c r="C362" s="123" t="s">
        <v>367</v>
      </c>
      <c r="D362" s="410">
        <v>0</v>
      </c>
      <c r="E362" s="235">
        <v>0</v>
      </c>
    </row>
    <row r="363" hidden="1" customHeight="1" spans="1:5">
      <c r="A363" s="194">
        <f t="shared" si="5"/>
        <v>7</v>
      </c>
      <c r="B363" s="411">
        <v>2040806</v>
      </c>
      <c r="C363" s="123" t="s">
        <v>368</v>
      </c>
      <c r="D363" s="410">
        <v>0</v>
      </c>
      <c r="E363" s="235">
        <v>0</v>
      </c>
    </row>
    <row r="364" hidden="1" customHeight="1" spans="1:5">
      <c r="A364" s="194">
        <f t="shared" si="5"/>
        <v>7</v>
      </c>
      <c r="B364" s="411">
        <v>2040807</v>
      </c>
      <c r="C364" s="123" t="s">
        <v>192</v>
      </c>
      <c r="D364" s="410">
        <v>0</v>
      </c>
      <c r="E364" s="235">
        <v>0</v>
      </c>
    </row>
    <row r="365" hidden="1" customHeight="1" spans="1:5">
      <c r="A365" s="194">
        <f t="shared" si="5"/>
        <v>7</v>
      </c>
      <c r="B365" s="411">
        <v>2040850</v>
      </c>
      <c r="C365" s="123" t="s">
        <v>160</v>
      </c>
      <c r="D365" s="410">
        <v>0</v>
      </c>
      <c r="E365" s="235">
        <v>0</v>
      </c>
    </row>
    <row r="366" hidden="1" customHeight="1" spans="1:5">
      <c r="A366" s="194">
        <f t="shared" si="5"/>
        <v>7</v>
      </c>
      <c r="B366" s="411">
        <v>2040899</v>
      </c>
      <c r="C366" s="123" t="s">
        <v>369</v>
      </c>
      <c r="D366" s="410">
        <v>0</v>
      </c>
      <c r="E366" s="235">
        <v>0</v>
      </c>
    </row>
    <row r="367" customHeight="1" spans="1:5">
      <c r="A367" s="194">
        <f t="shared" si="5"/>
        <v>5</v>
      </c>
      <c r="B367" s="413">
        <v>20409</v>
      </c>
      <c r="C367" s="124" t="s">
        <v>370</v>
      </c>
      <c r="D367" s="410">
        <v>0</v>
      </c>
      <c r="E367" s="227">
        <v>1976.434414</v>
      </c>
    </row>
    <row r="368" hidden="1" customHeight="1" spans="1:5">
      <c r="A368" s="194">
        <f t="shared" si="5"/>
        <v>7</v>
      </c>
      <c r="B368" s="411">
        <v>2040901</v>
      </c>
      <c r="C368" s="123" t="s">
        <v>151</v>
      </c>
      <c r="D368" s="410">
        <v>0</v>
      </c>
      <c r="E368" s="235">
        <v>0</v>
      </c>
    </row>
    <row r="369" hidden="1" customHeight="1" spans="1:5">
      <c r="A369" s="194">
        <f t="shared" si="5"/>
        <v>7</v>
      </c>
      <c r="B369" s="411">
        <v>2040902</v>
      </c>
      <c r="C369" s="123" t="s">
        <v>152</v>
      </c>
      <c r="D369" s="410">
        <v>0</v>
      </c>
      <c r="E369" s="235">
        <v>0</v>
      </c>
    </row>
    <row r="370" hidden="1" customHeight="1" spans="1:5">
      <c r="A370" s="194">
        <f t="shared" si="5"/>
        <v>7</v>
      </c>
      <c r="B370" s="411">
        <v>2040903</v>
      </c>
      <c r="C370" s="123" t="s">
        <v>153</v>
      </c>
      <c r="D370" s="410">
        <v>0</v>
      </c>
      <c r="E370" s="235">
        <v>0</v>
      </c>
    </row>
    <row r="371" hidden="1" customHeight="1" spans="1:5">
      <c r="A371" s="194">
        <f t="shared" si="5"/>
        <v>7</v>
      </c>
      <c r="B371" s="411">
        <v>2040904</v>
      </c>
      <c r="C371" s="123" t="s">
        <v>371</v>
      </c>
      <c r="D371" s="410">
        <v>0</v>
      </c>
      <c r="E371" s="235">
        <v>0</v>
      </c>
    </row>
    <row r="372" customHeight="1" spans="1:5">
      <c r="A372" s="194">
        <f t="shared" si="5"/>
        <v>7</v>
      </c>
      <c r="B372" s="411">
        <v>2040905</v>
      </c>
      <c r="C372" s="125" t="s">
        <v>372</v>
      </c>
      <c r="D372" s="410">
        <v>0</v>
      </c>
      <c r="E372" s="227">
        <v>1976.434414</v>
      </c>
    </row>
    <row r="373" hidden="1" customHeight="1" spans="1:5">
      <c r="A373" s="194">
        <f t="shared" si="5"/>
        <v>7</v>
      </c>
      <c r="B373" s="411">
        <v>2040950</v>
      </c>
      <c r="C373" s="123" t="s">
        <v>160</v>
      </c>
      <c r="D373" s="410">
        <v>0</v>
      </c>
      <c r="E373" s="235">
        <v>0</v>
      </c>
    </row>
    <row r="374" hidden="1" customHeight="1" spans="1:5">
      <c r="A374" s="194">
        <f t="shared" si="5"/>
        <v>7</v>
      </c>
      <c r="B374" s="411">
        <v>2040999</v>
      </c>
      <c r="C374" s="123" t="s">
        <v>373</v>
      </c>
      <c r="D374" s="410">
        <v>0</v>
      </c>
      <c r="E374" s="235">
        <v>0</v>
      </c>
    </row>
    <row r="375" hidden="1" customHeight="1" spans="1:5">
      <c r="A375" s="194">
        <f t="shared" si="5"/>
        <v>5</v>
      </c>
      <c r="B375" s="411">
        <v>20410</v>
      </c>
      <c r="C375" s="121" t="s">
        <v>374</v>
      </c>
      <c r="D375" s="410">
        <v>0</v>
      </c>
      <c r="E375" s="235">
        <v>0</v>
      </c>
    </row>
    <row r="376" hidden="1" customHeight="1" spans="1:5">
      <c r="A376" s="194">
        <f t="shared" si="5"/>
        <v>7</v>
      </c>
      <c r="B376" s="411">
        <v>2041001</v>
      </c>
      <c r="C376" s="123" t="s">
        <v>151</v>
      </c>
      <c r="D376" s="410">
        <v>0</v>
      </c>
      <c r="E376" s="235">
        <v>0</v>
      </c>
    </row>
    <row r="377" hidden="1" customHeight="1" spans="1:5">
      <c r="A377" s="194">
        <f t="shared" si="5"/>
        <v>7</v>
      </c>
      <c r="B377" s="411">
        <v>2041002</v>
      </c>
      <c r="C377" s="123" t="s">
        <v>152</v>
      </c>
      <c r="D377" s="410">
        <v>0</v>
      </c>
      <c r="E377" s="235">
        <v>0</v>
      </c>
    </row>
    <row r="378" hidden="1" customHeight="1" spans="1:5">
      <c r="A378" s="194">
        <f t="shared" si="5"/>
        <v>7</v>
      </c>
      <c r="B378" s="411">
        <v>2041006</v>
      </c>
      <c r="C378" s="123" t="s">
        <v>192</v>
      </c>
      <c r="D378" s="410">
        <v>0</v>
      </c>
      <c r="E378" s="235">
        <v>0</v>
      </c>
    </row>
    <row r="379" hidden="1" customHeight="1" spans="1:5">
      <c r="A379" s="194">
        <f t="shared" si="5"/>
        <v>7</v>
      </c>
      <c r="B379" s="411">
        <v>2041007</v>
      </c>
      <c r="C379" s="123" t="s">
        <v>375</v>
      </c>
      <c r="D379" s="410">
        <v>0</v>
      </c>
      <c r="E379" s="235">
        <v>0</v>
      </c>
    </row>
    <row r="380" hidden="1" customHeight="1" spans="1:5">
      <c r="A380" s="194">
        <f t="shared" si="5"/>
        <v>7</v>
      </c>
      <c r="B380" s="411">
        <v>2041099</v>
      </c>
      <c r="C380" s="123" t="s">
        <v>376</v>
      </c>
      <c r="D380" s="410">
        <v>0</v>
      </c>
      <c r="E380" s="235">
        <v>0</v>
      </c>
    </row>
    <row r="381" hidden="1" customHeight="1" spans="1:5">
      <c r="A381" s="194">
        <f t="shared" si="5"/>
        <v>5</v>
      </c>
      <c r="B381" s="411">
        <v>20499</v>
      </c>
      <c r="C381" s="121" t="s">
        <v>377</v>
      </c>
      <c r="D381" s="410">
        <v>20</v>
      </c>
      <c r="E381" s="235">
        <v>0</v>
      </c>
    </row>
    <row r="382" hidden="1" customHeight="1" spans="1:5">
      <c r="A382" s="194">
        <f t="shared" si="5"/>
        <v>7</v>
      </c>
      <c r="B382" s="411">
        <v>2049902</v>
      </c>
      <c r="C382" s="123" t="s">
        <v>378</v>
      </c>
      <c r="D382" s="410" t="s">
        <v>197</v>
      </c>
      <c r="E382" s="235">
        <v>0</v>
      </c>
    </row>
    <row r="383" hidden="1" customHeight="1" spans="1:5">
      <c r="A383" s="194">
        <f t="shared" si="5"/>
        <v>7</v>
      </c>
      <c r="B383" s="411">
        <v>2049999</v>
      </c>
      <c r="C383" s="123" t="s">
        <v>379</v>
      </c>
      <c r="D383" s="410" t="s">
        <v>197</v>
      </c>
      <c r="E383" s="235">
        <v>0</v>
      </c>
    </row>
    <row r="384" customHeight="1" spans="1:6">
      <c r="A384" s="194">
        <f t="shared" si="5"/>
        <v>3</v>
      </c>
      <c r="B384" s="411">
        <v>205</v>
      </c>
      <c r="C384" s="124" t="s">
        <v>380</v>
      </c>
      <c r="D384" s="410">
        <v>164062</v>
      </c>
      <c r="E384" s="227">
        <v>173025.606249</v>
      </c>
      <c r="F384" s="412"/>
    </row>
    <row r="385" customHeight="1" spans="1:5">
      <c r="A385" s="194">
        <f t="shared" si="5"/>
        <v>5</v>
      </c>
      <c r="B385" s="411">
        <v>20501</v>
      </c>
      <c r="C385" s="124" t="s">
        <v>381</v>
      </c>
      <c r="D385" s="410">
        <v>4517</v>
      </c>
      <c r="E385" s="227">
        <v>3436.466501</v>
      </c>
    </row>
    <row r="386" customHeight="1" spans="1:5">
      <c r="A386" s="194">
        <f t="shared" si="5"/>
        <v>7</v>
      </c>
      <c r="B386" s="411">
        <v>2050101</v>
      </c>
      <c r="C386" s="125" t="s">
        <v>151</v>
      </c>
      <c r="D386" s="410">
        <v>463</v>
      </c>
      <c r="E386" s="227">
        <v>432.924609</v>
      </c>
    </row>
    <row r="387" customHeight="1" spans="1:5">
      <c r="A387" s="194">
        <f t="shared" si="5"/>
        <v>7</v>
      </c>
      <c r="B387" s="411">
        <v>2050102</v>
      </c>
      <c r="C387" s="125" t="s">
        <v>152</v>
      </c>
      <c r="D387" s="410">
        <v>1582</v>
      </c>
      <c r="E387" s="227">
        <v>608.464</v>
      </c>
    </row>
    <row r="388" customHeight="1" spans="1:5">
      <c r="A388" s="194">
        <f t="shared" si="5"/>
        <v>7</v>
      </c>
      <c r="B388" s="411">
        <v>2050103</v>
      </c>
      <c r="C388" s="125" t="s">
        <v>153</v>
      </c>
      <c r="D388" s="410">
        <v>0</v>
      </c>
      <c r="E388" s="227">
        <v>36.978873</v>
      </c>
    </row>
    <row r="389" customHeight="1" spans="1:5">
      <c r="A389" s="194">
        <f t="shared" si="5"/>
        <v>7</v>
      </c>
      <c r="B389" s="411">
        <v>2050199</v>
      </c>
      <c r="C389" s="125" t="s">
        <v>382</v>
      </c>
      <c r="D389" s="410">
        <v>2471</v>
      </c>
      <c r="E389" s="227">
        <v>2358.099019</v>
      </c>
    </row>
    <row r="390" customHeight="1" spans="1:5">
      <c r="A390" s="194">
        <f t="shared" si="5"/>
        <v>5</v>
      </c>
      <c r="B390" s="411">
        <v>20502</v>
      </c>
      <c r="C390" s="124" t="s">
        <v>383</v>
      </c>
      <c r="D390" s="410">
        <v>138091</v>
      </c>
      <c r="E390" s="227">
        <v>155320.026186</v>
      </c>
    </row>
    <row r="391" customHeight="1" spans="1:5">
      <c r="A391" s="194">
        <f t="shared" ref="A391:A454" si="6">LEN(B391)</f>
        <v>7</v>
      </c>
      <c r="B391" s="411">
        <v>2050201</v>
      </c>
      <c r="C391" s="125" t="s">
        <v>384</v>
      </c>
      <c r="D391" s="410">
        <v>8853</v>
      </c>
      <c r="E391" s="227">
        <v>10513.36335</v>
      </c>
    </row>
    <row r="392" customHeight="1" spans="1:5">
      <c r="A392" s="194">
        <f t="shared" si="6"/>
        <v>7</v>
      </c>
      <c r="B392" s="411">
        <v>2050202</v>
      </c>
      <c r="C392" s="125" t="s">
        <v>385</v>
      </c>
      <c r="D392" s="410">
        <v>70750</v>
      </c>
      <c r="E392" s="227">
        <v>72015.5141330001</v>
      </c>
    </row>
    <row r="393" customHeight="1" spans="1:5">
      <c r="A393" s="194">
        <f t="shared" si="6"/>
        <v>7</v>
      </c>
      <c r="B393" s="411">
        <v>2050203</v>
      </c>
      <c r="C393" s="125" t="s">
        <v>386</v>
      </c>
      <c r="D393" s="410">
        <v>38539</v>
      </c>
      <c r="E393" s="227">
        <v>45495.541088</v>
      </c>
    </row>
    <row r="394" customHeight="1" spans="1:5">
      <c r="A394" s="194">
        <f t="shared" si="6"/>
        <v>7</v>
      </c>
      <c r="B394" s="411">
        <v>2050204</v>
      </c>
      <c r="C394" s="125" t="s">
        <v>387</v>
      </c>
      <c r="D394" s="410">
        <v>19195</v>
      </c>
      <c r="E394" s="227">
        <v>23472.827607</v>
      </c>
    </row>
    <row r="395" hidden="1" customHeight="1" spans="1:5">
      <c r="A395" s="194">
        <f t="shared" si="6"/>
        <v>7</v>
      </c>
      <c r="B395" s="411">
        <v>2050205</v>
      </c>
      <c r="C395" s="123" t="s">
        <v>388</v>
      </c>
      <c r="D395" s="410">
        <v>0</v>
      </c>
      <c r="E395" s="235">
        <v>0</v>
      </c>
    </row>
    <row r="396" customHeight="1" spans="1:5">
      <c r="A396" s="194">
        <f t="shared" si="6"/>
        <v>7</v>
      </c>
      <c r="B396" s="411">
        <v>2050299</v>
      </c>
      <c r="C396" s="125" t="s">
        <v>389</v>
      </c>
      <c r="D396" s="410">
        <v>755</v>
      </c>
      <c r="E396" s="227">
        <v>3822.780008</v>
      </c>
    </row>
    <row r="397" customHeight="1" spans="1:5">
      <c r="A397" s="194">
        <f t="shared" si="6"/>
        <v>5</v>
      </c>
      <c r="B397" s="411">
        <v>20503</v>
      </c>
      <c r="C397" s="124" t="s">
        <v>390</v>
      </c>
      <c r="D397" s="410">
        <v>14814</v>
      </c>
      <c r="E397" s="227">
        <v>8422.01895</v>
      </c>
    </row>
    <row r="398" hidden="1" customHeight="1" spans="1:5">
      <c r="A398" s="194">
        <f t="shared" si="6"/>
        <v>7</v>
      </c>
      <c r="B398" s="411">
        <v>2050301</v>
      </c>
      <c r="C398" s="123" t="s">
        <v>391</v>
      </c>
      <c r="D398" s="410">
        <v>0</v>
      </c>
      <c r="E398" s="235">
        <v>0</v>
      </c>
    </row>
    <row r="399" customHeight="1" spans="1:5">
      <c r="A399" s="194">
        <f t="shared" si="6"/>
        <v>7</v>
      </c>
      <c r="B399" s="411">
        <v>2050302</v>
      </c>
      <c r="C399" s="125" t="s">
        <v>392</v>
      </c>
      <c r="D399" s="410">
        <v>6111</v>
      </c>
      <c r="E399" s="227">
        <v>8422.01895</v>
      </c>
    </row>
    <row r="400" hidden="1" customHeight="1" spans="1:5">
      <c r="A400" s="194">
        <f t="shared" si="6"/>
        <v>7</v>
      </c>
      <c r="B400" s="411">
        <v>2050303</v>
      </c>
      <c r="C400" s="123" t="s">
        <v>393</v>
      </c>
      <c r="D400" s="410">
        <v>0</v>
      </c>
      <c r="E400" s="235">
        <v>0</v>
      </c>
    </row>
    <row r="401" hidden="1" customHeight="1" spans="1:5">
      <c r="A401" s="194">
        <f t="shared" si="6"/>
        <v>7</v>
      </c>
      <c r="B401" s="411">
        <v>2050305</v>
      </c>
      <c r="C401" s="123" t="s">
        <v>394</v>
      </c>
      <c r="D401" s="410">
        <v>833</v>
      </c>
      <c r="E401" s="235">
        <v>0</v>
      </c>
    </row>
    <row r="402" hidden="1" customHeight="1" spans="1:5">
      <c r="A402" s="194">
        <f t="shared" si="6"/>
        <v>7</v>
      </c>
      <c r="B402" s="411">
        <v>2050399</v>
      </c>
      <c r="C402" s="123" t="s">
        <v>395</v>
      </c>
      <c r="D402" s="410">
        <v>7871</v>
      </c>
      <c r="E402" s="235">
        <v>0</v>
      </c>
    </row>
    <row r="403" customHeight="1" spans="1:5">
      <c r="A403" s="194">
        <f t="shared" si="6"/>
        <v>5</v>
      </c>
      <c r="B403" s="411">
        <v>20504</v>
      </c>
      <c r="C403" s="124" t="s">
        <v>396</v>
      </c>
      <c r="D403" s="410">
        <v>1</v>
      </c>
      <c r="E403" s="227">
        <v>35.512021</v>
      </c>
    </row>
    <row r="404" hidden="1" customHeight="1" spans="1:5">
      <c r="A404" s="194">
        <f t="shared" si="6"/>
        <v>7</v>
      </c>
      <c r="B404" s="411">
        <v>2050401</v>
      </c>
      <c r="C404" s="123" t="s">
        <v>397</v>
      </c>
      <c r="D404" s="410">
        <v>0</v>
      </c>
      <c r="E404" s="235">
        <v>0</v>
      </c>
    </row>
    <row r="405" hidden="1" customHeight="1" spans="1:5">
      <c r="A405" s="194">
        <f t="shared" si="6"/>
        <v>7</v>
      </c>
      <c r="B405" s="411">
        <v>2050402</v>
      </c>
      <c r="C405" s="123" t="s">
        <v>398</v>
      </c>
      <c r="D405" s="410">
        <v>0</v>
      </c>
      <c r="E405" s="235">
        <v>0</v>
      </c>
    </row>
    <row r="406" hidden="1" customHeight="1" spans="1:5">
      <c r="A406" s="194">
        <f t="shared" si="6"/>
        <v>7</v>
      </c>
      <c r="B406" s="411">
        <v>2050403</v>
      </c>
      <c r="C406" s="123" t="s">
        <v>399</v>
      </c>
      <c r="D406" s="410">
        <v>0</v>
      </c>
      <c r="E406" s="235">
        <v>0</v>
      </c>
    </row>
    <row r="407" hidden="1" customHeight="1" spans="1:5">
      <c r="A407" s="194">
        <f t="shared" si="6"/>
        <v>7</v>
      </c>
      <c r="B407" s="411">
        <v>2050404</v>
      </c>
      <c r="C407" s="123" t="s">
        <v>400</v>
      </c>
      <c r="D407" s="410">
        <v>0</v>
      </c>
      <c r="E407" s="235">
        <v>0</v>
      </c>
    </row>
    <row r="408" customHeight="1" spans="1:5">
      <c r="A408" s="194">
        <f t="shared" si="6"/>
        <v>7</v>
      </c>
      <c r="B408" s="411">
        <v>2050499</v>
      </c>
      <c r="C408" s="125" t="s">
        <v>401</v>
      </c>
      <c r="D408" s="410">
        <v>1</v>
      </c>
      <c r="E408" s="227">
        <v>35.512021</v>
      </c>
    </row>
    <row r="409" customHeight="1" spans="1:5">
      <c r="A409" s="194">
        <f t="shared" si="6"/>
        <v>5</v>
      </c>
      <c r="B409" s="411">
        <v>20505</v>
      </c>
      <c r="C409" s="124" t="s">
        <v>402</v>
      </c>
      <c r="D409" s="410">
        <v>0</v>
      </c>
      <c r="E409" s="227">
        <v>240.538565</v>
      </c>
    </row>
    <row r="410" customHeight="1" spans="1:5">
      <c r="A410" s="194">
        <f t="shared" si="6"/>
        <v>7</v>
      </c>
      <c r="B410" s="411">
        <v>2050501</v>
      </c>
      <c r="C410" s="125" t="s">
        <v>403</v>
      </c>
      <c r="D410" s="410">
        <v>0</v>
      </c>
      <c r="E410" s="227">
        <v>240.538565</v>
      </c>
    </row>
    <row r="411" hidden="1" customHeight="1" spans="1:5">
      <c r="A411" s="194">
        <f t="shared" si="6"/>
        <v>7</v>
      </c>
      <c r="B411" s="411">
        <v>2050502</v>
      </c>
      <c r="C411" s="123" t="s">
        <v>404</v>
      </c>
      <c r="D411" s="410">
        <v>0</v>
      </c>
      <c r="E411" s="235">
        <v>0</v>
      </c>
    </row>
    <row r="412" hidden="1" customHeight="1" spans="1:5">
      <c r="A412" s="194">
        <f t="shared" si="6"/>
        <v>7</v>
      </c>
      <c r="B412" s="411">
        <v>2050599</v>
      </c>
      <c r="C412" s="123" t="s">
        <v>405</v>
      </c>
      <c r="D412" s="410">
        <v>0</v>
      </c>
      <c r="E412" s="235">
        <v>0</v>
      </c>
    </row>
    <row r="413" hidden="1" customHeight="1" spans="1:5">
      <c r="A413" s="194">
        <f t="shared" si="6"/>
        <v>5</v>
      </c>
      <c r="B413" s="411">
        <v>20506</v>
      </c>
      <c r="C413" s="121" t="s">
        <v>406</v>
      </c>
      <c r="D413" s="410">
        <v>0</v>
      </c>
      <c r="E413" s="235">
        <v>0</v>
      </c>
    </row>
    <row r="414" hidden="1" customHeight="1" spans="1:5">
      <c r="A414" s="194">
        <f t="shared" si="6"/>
        <v>7</v>
      </c>
      <c r="B414" s="411">
        <v>2050601</v>
      </c>
      <c r="C414" s="123" t="s">
        <v>407</v>
      </c>
      <c r="D414" s="410">
        <v>0</v>
      </c>
      <c r="E414" s="235">
        <v>0</v>
      </c>
    </row>
    <row r="415" hidden="1" customHeight="1" spans="1:5">
      <c r="A415" s="194">
        <f t="shared" si="6"/>
        <v>7</v>
      </c>
      <c r="B415" s="411">
        <v>2050602</v>
      </c>
      <c r="C415" s="123" t="s">
        <v>408</v>
      </c>
      <c r="D415" s="410">
        <v>0</v>
      </c>
      <c r="E415" s="235">
        <v>0</v>
      </c>
    </row>
    <row r="416" hidden="1" customHeight="1" spans="1:5">
      <c r="A416" s="194">
        <f t="shared" si="6"/>
        <v>7</v>
      </c>
      <c r="B416" s="411">
        <v>2050699</v>
      </c>
      <c r="C416" s="123" t="s">
        <v>409</v>
      </c>
      <c r="D416" s="410">
        <v>0</v>
      </c>
      <c r="E416" s="235">
        <v>0</v>
      </c>
    </row>
    <row r="417" customHeight="1" spans="1:5">
      <c r="A417" s="194">
        <f t="shared" si="6"/>
        <v>5</v>
      </c>
      <c r="B417" s="411">
        <v>20507</v>
      </c>
      <c r="C417" s="124" t="s">
        <v>410</v>
      </c>
      <c r="D417" s="410">
        <v>793</v>
      </c>
      <c r="E417" s="227">
        <v>982.469822</v>
      </c>
    </row>
    <row r="418" customHeight="1" spans="1:5">
      <c r="A418" s="194">
        <f t="shared" si="6"/>
        <v>7</v>
      </c>
      <c r="B418" s="411">
        <v>2050701</v>
      </c>
      <c r="C418" s="125" t="s">
        <v>411</v>
      </c>
      <c r="D418" s="410">
        <v>793</v>
      </c>
      <c r="E418" s="227">
        <v>982.469822</v>
      </c>
    </row>
    <row r="419" hidden="1" customHeight="1" spans="1:5">
      <c r="A419" s="194">
        <f t="shared" si="6"/>
        <v>7</v>
      </c>
      <c r="B419" s="411">
        <v>2050702</v>
      </c>
      <c r="C419" s="123" t="s">
        <v>412</v>
      </c>
      <c r="D419" s="410">
        <v>0</v>
      </c>
      <c r="E419" s="235">
        <v>0</v>
      </c>
    </row>
    <row r="420" hidden="1" customHeight="1" spans="1:5">
      <c r="A420" s="194">
        <f t="shared" si="6"/>
        <v>7</v>
      </c>
      <c r="B420" s="411">
        <v>2050799</v>
      </c>
      <c r="C420" s="123" t="s">
        <v>413</v>
      </c>
      <c r="D420" s="410">
        <v>0</v>
      </c>
      <c r="E420" s="235">
        <v>0</v>
      </c>
    </row>
    <row r="421" customHeight="1" spans="1:5">
      <c r="A421" s="194">
        <f t="shared" si="6"/>
        <v>5</v>
      </c>
      <c r="B421" s="411">
        <v>20508</v>
      </c>
      <c r="C421" s="124" t="s">
        <v>414</v>
      </c>
      <c r="D421" s="410">
        <v>2383</v>
      </c>
      <c r="E421" s="227">
        <v>2533.839386</v>
      </c>
    </row>
    <row r="422" customHeight="1" spans="1:5">
      <c r="A422" s="194">
        <f t="shared" si="6"/>
        <v>7</v>
      </c>
      <c r="B422" s="411">
        <v>2050801</v>
      </c>
      <c r="C422" s="125" t="s">
        <v>415</v>
      </c>
      <c r="D422" s="410">
        <v>1503</v>
      </c>
      <c r="E422" s="227">
        <v>1585.689675</v>
      </c>
    </row>
    <row r="423" customHeight="1" spans="1:5">
      <c r="A423" s="194">
        <f t="shared" si="6"/>
        <v>7</v>
      </c>
      <c r="B423" s="411">
        <v>2050802</v>
      </c>
      <c r="C423" s="125" t="s">
        <v>416</v>
      </c>
      <c r="D423" s="410">
        <v>645</v>
      </c>
      <c r="E423" s="227">
        <v>697.803728</v>
      </c>
    </row>
    <row r="424" customHeight="1" spans="1:5">
      <c r="A424" s="194">
        <f t="shared" si="6"/>
        <v>7</v>
      </c>
      <c r="B424" s="411">
        <v>2050803</v>
      </c>
      <c r="C424" s="125" t="s">
        <v>417</v>
      </c>
      <c r="D424" s="410">
        <v>234</v>
      </c>
      <c r="E424" s="227">
        <v>248.262267</v>
      </c>
    </row>
    <row r="425" hidden="1" customHeight="1" spans="1:5">
      <c r="A425" s="194">
        <f t="shared" si="6"/>
        <v>7</v>
      </c>
      <c r="B425" s="411">
        <v>2050804</v>
      </c>
      <c r="C425" s="123" t="s">
        <v>418</v>
      </c>
      <c r="D425" s="410">
        <v>0</v>
      </c>
      <c r="E425" s="235">
        <v>0</v>
      </c>
    </row>
    <row r="426" customHeight="1" spans="1:5">
      <c r="A426" s="194">
        <f t="shared" si="6"/>
        <v>7</v>
      </c>
      <c r="B426" s="411">
        <v>2050899</v>
      </c>
      <c r="C426" s="125" t="s">
        <v>419</v>
      </c>
      <c r="D426" s="410">
        <v>2</v>
      </c>
      <c r="E426" s="227">
        <v>2.083716</v>
      </c>
    </row>
    <row r="427" customHeight="1" spans="1:5">
      <c r="A427" s="194">
        <f t="shared" si="6"/>
        <v>5</v>
      </c>
      <c r="B427" s="411">
        <v>20509</v>
      </c>
      <c r="C427" s="124" t="s">
        <v>420</v>
      </c>
      <c r="D427" s="410">
        <v>3381</v>
      </c>
      <c r="E427" s="227">
        <v>1967.852761</v>
      </c>
    </row>
    <row r="428" customHeight="1" spans="1:5">
      <c r="A428" s="194">
        <f t="shared" si="6"/>
        <v>7</v>
      </c>
      <c r="B428" s="411">
        <v>2050901</v>
      </c>
      <c r="C428" s="125" t="s">
        <v>421</v>
      </c>
      <c r="D428" s="410">
        <v>2723</v>
      </c>
      <c r="E428" s="227">
        <v>1967.852761</v>
      </c>
    </row>
    <row r="429" hidden="1" customHeight="1" spans="1:5">
      <c r="A429" s="194">
        <f t="shared" si="6"/>
        <v>7</v>
      </c>
      <c r="B429" s="411">
        <v>2050902</v>
      </c>
      <c r="C429" s="123" t="s">
        <v>422</v>
      </c>
      <c r="D429" s="410">
        <v>319</v>
      </c>
      <c r="E429" s="235">
        <v>0</v>
      </c>
    </row>
    <row r="430" hidden="1" customHeight="1" spans="1:5">
      <c r="A430" s="194">
        <f t="shared" si="6"/>
        <v>7</v>
      </c>
      <c r="B430" s="411">
        <v>2050903</v>
      </c>
      <c r="C430" s="123" t="s">
        <v>423</v>
      </c>
      <c r="D430" s="410">
        <v>339</v>
      </c>
      <c r="E430" s="235">
        <v>0</v>
      </c>
    </row>
    <row r="431" hidden="1" customHeight="1" spans="1:5">
      <c r="A431" s="194">
        <f t="shared" si="6"/>
        <v>7</v>
      </c>
      <c r="B431" s="411">
        <v>2050904</v>
      </c>
      <c r="C431" s="123" t="s">
        <v>424</v>
      </c>
      <c r="D431" s="410">
        <v>0</v>
      </c>
      <c r="E431" s="235">
        <v>0</v>
      </c>
    </row>
    <row r="432" hidden="1" customHeight="1" spans="1:5">
      <c r="A432" s="194">
        <f t="shared" si="6"/>
        <v>7</v>
      </c>
      <c r="B432" s="411">
        <v>2050905</v>
      </c>
      <c r="C432" s="123" t="s">
        <v>425</v>
      </c>
      <c r="D432" s="410">
        <v>0</v>
      </c>
      <c r="E432" s="235">
        <v>0</v>
      </c>
    </row>
    <row r="433" hidden="1" customHeight="1" spans="1:5">
      <c r="A433" s="194">
        <f t="shared" si="6"/>
        <v>7</v>
      </c>
      <c r="B433" s="411">
        <v>2050999</v>
      </c>
      <c r="C433" s="123" t="s">
        <v>426</v>
      </c>
      <c r="D433" s="410">
        <v>0</v>
      </c>
      <c r="E433" s="235">
        <v>0</v>
      </c>
    </row>
    <row r="434" customHeight="1" spans="1:5">
      <c r="A434" s="194">
        <f t="shared" si="6"/>
        <v>5</v>
      </c>
      <c r="B434" s="411">
        <v>20599</v>
      </c>
      <c r="C434" s="124" t="s">
        <v>427</v>
      </c>
      <c r="D434" s="410">
        <v>81</v>
      </c>
      <c r="E434" s="227">
        <v>86.882057</v>
      </c>
    </row>
    <row r="435" customHeight="1" spans="1:5">
      <c r="A435" s="194">
        <f t="shared" si="6"/>
        <v>7</v>
      </c>
      <c r="B435" s="411">
        <v>2059999</v>
      </c>
      <c r="C435" s="125" t="s">
        <v>428</v>
      </c>
      <c r="D435" s="410">
        <v>81</v>
      </c>
      <c r="E435" s="227">
        <v>86.882057</v>
      </c>
    </row>
    <row r="436" customHeight="1" spans="1:6">
      <c r="A436" s="194">
        <f t="shared" si="6"/>
        <v>3</v>
      </c>
      <c r="B436" s="411">
        <v>206</v>
      </c>
      <c r="C436" s="124" t="s">
        <v>429</v>
      </c>
      <c r="D436" s="410">
        <v>11871</v>
      </c>
      <c r="E436" s="227">
        <v>12971.633271</v>
      </c>
      <c r="F436" s="412"/>
    </row>
    <row r="437" customHeight="1" spans="1:5">
      <c r="A437" s="194">
        <f t="shared" si="6"/>
        <v>5</v>
      </c>
      <c r="B437" s="411">
        <v>20601</v>
      </c>
      <c r="C437" s="124" t="s">
        <v>430</v>
      </c>
      <c r="D437" s="410">
        <v>485</v>
      </c>
      <c r="E437" s="227">
        <v>690.458957</v>
      </c>
    </row>
    <row r="438" customHeight="1" spans="1:5">
      <c r="A438" s="194">
        <f t="shared" si="6"/>
        <v>7</v>
      </c>
      <c r="B438" s="411">
        <v>2060101</v>
      </c>
      <c r="C438" s="125" t="s">
        <v>151</v>
      </c>
      <c r="D438" s="410">
        <v>281</v>
      </c>
      <c r="E438" s="227">
        <v>391.177437</v>
      </c>
    </row>
    <row r="439" customHeight="1" spans="1:5">
      <c r="A439" s="194">
        <f t="shared" si="6"/>
        <v>7</v>
      </c>
      <c r="B439" s="411">
        <v>2060102</v>
      </c>
      <c r="C439" s="125" t="s">
        <v>152</v>
      </c>
      <c r="D439" s="410">
        <v>0</v>
      </c>
      <c r="E439" s="227">
        <v>20</v>
      </c>
    </row>
    <row r="440" customHeight="1" spans="1:5">
      <c r="A440" s="194">
        <f t="shared" si="6"/>
        <v>7</v>
      </c>
      <c r="B440" s="411">
        <v>2060103</v>
      </c>
      <c r="C440" s="125" t="s">
        <v>153</v>
      </c>
      <c r="D440" s="410">
        <v>0</v>
      </c>
      <c r="E440" s="227">
        <v>97.51029</v>
      </c>
    </row>
    <row r="441" customHeight="1" spans="1:5">
      <c r="A441" s="194">
        <f t="shared" si="6"/>
        <v>7</v>
      </c>
      <c r="B441" s="411">
        <v>2060199</v>
      </c>
      <c r="C441" s="125" t="s">
        <v>431</v>
      </c>
      <c r="D441" s="410">
        <v>204</v>
      </c>
      <c r="E441" s="227">
        <v>181.77123</v>
      </c>
    </row>
    <row r="442" hidden="1" customHeight="1" spans="1:5">
      <c r="A442" s="194">
        <f t="shared" si="6"/>
        <v>5</v>
      </c>
      <c r="B442" s="411">
        <v>20602</v>
      </c>
      <c r="C442" s="121" t="s">
        <v>432</v>
      </c>
      <c r="D442" s="410">
        <v>0</v>
      </c>
      <c r="E442" s="235">
        <v>0</v>
      </c>
    </row>
    <row r="443" hidden="1" customHeight="1" spans="1:5">
      <c r="A443" s="194">
        <f t="shared" si="6"/>
        <v>7</v>
      </c>
      <c r="B443" s="411">
        <v>2060201</v>
      </c>
      <c r="C443" s="123" t="s">
        <v>433</v>
      </c>
      <c r="D443" s="410">
        <v>0</v>
      </c>
      <c r="E443" s="235">
        <v>0</v>
      </c>
    </row>
    <row r="444" hidden="1" customHeight="1" spans="1:5">
      <c r="A444" s="194">
        <f t="shared" si="6"/>
        <v>7</v>
      </c>
      <c r="B444" s="411">
        <v>2060203</v>
      </c>
      <c r="C444" s="123" t="s">
        <v>434</v>
      </c>
      <c r="D444" s="410">
        <v>0</v>
      </c>
      <c r="E444" s="235">
        <v>0</v>
      </c>
    </row>
    <row r="445" hidden="1" customHeight="1" spans="1:5">
      <c r="A445" s="194">
        <f t="shared" si="6"/>
        <v>7</v>
      </c>
      <c r="B445" s="411">
        <v>2060204</v>
      </c>
      <c r="C445" s="123" t="s">
        <v>435</v>
      </c>
      <c r="D445" s="410">
        <v>0</v>
      </c>
      <c r="E445" s="235">
        <v>0</v>
      </c>
    </row>
    <row r="446" hidden="1" customHeight="1" spans="1:5">
      <c r="A446" s="194">
        <f t="shared" si="6"/>
        <v>7</v>
      </c>
      <c r="B446" s="411">
        <v>2060205</v>
      </c>
      <c r="C446" s="123" t="s">
        <v>436</v>
      </c>
      <c r="D446" s="410">
        <v>0</v>
      </c>
      <c r="E446" s="235">
        <v>0</v>
      </c>
    </row>
    <row r="447" hidden="1" customHeight="1" spans="1:5">
      <c r="A447" s="194">
        <f t="shared" si="6"/>
        <v>7</v>
      </c>
      <c r="B447" s="411">
        <v>2060206</v>
      </c>
      <c r="C447" s="123" t="s">
        <v>437</v>
      </c>
      <c r="D447" s="410">
        <v>0</v>
      </c>
      <c r="E447" s="235">
        <v>0</v>
      </c>
    </row>
    <row r="448" hidden="1" customHeight="1" spans="1:5">
      <c r="A448" s="194">
        <f t="shared" si="6"/>
        <v>7</v>
      </c>
      <c r="B448" s="411">
        <v>2060207</v>
      </c>
      <c r="C448" s="123" t="s">
        <v>438</v>
      </c>
      <c r="D448" s="410">
        <v>0</v>
      </c>
      <c r="E448" s="235">
        <v>0</v>
      </c>
    </row>
    <row r="449" hidden="1" customHeight="1" spans="1:5">
      <c r="A449" s="194">
        <f t="shared" si="6"/>
        <v>7</v>
      </c>
      <c r="B449" s="411">
        <v>2060208</v>
      </c>
      <c r="C449" s="123" t="s">
        <v>439</v>
      </c>
      <c r="D449" s="410" t="s">
        <v>197</v>
      </c>
      <c r="E449" s="235">
        <v>0</v>
      </c>
    </row>
    <row r="450" hidden="1" customHeight="1" spans="1:5">
      <c r="A450" s="194">
        <f t="shared" si="6"/>
        <v>7</v>
      </c>
      <c r="B450" s="411">
        <v>2060299</v>
      </c>
      <c r="C450" s="123" t="s">
        <v>440</v>
      </c>
      <c r="D450" s="410">
        <v>0</v>
      </c>
      <c r="E450" s="235">
        <v>0</v>
      </c>
    </row>
    <row r="451" hidden="1" customHeight="1" spans="1:5">
      <c r="A451" s="194">
        <f t="shared" si="6"/>
        <v>5</v>
      </c>
      <c r="B451" s="411">
        <v>20603</v>
      </c>
      <c r="C451" s="121" t="s">
        <v>441</v>
      </c>
      <c r="D451" s="410">
        <v>575</v>
      </c>
      <c r="E451" s="235">
        <v>0</v>
      </c>
    </row>
    <row r="452" hidden="1" customHeight="1" spans="1:5">
      <c r="A452" s="194">
        <f t="shared" si="6"/>
        <v>7</v>
      </c>
      <c r="B452" s="411">
        <v>2060301</v>
      </c>
      <c r="C452" s="123" t="s">
        <v>433</v>
      </c>
      <c r="D452" s="410">
        <v>0</v>
      </c>
      <c r="E452" s="235">
        <v>0</v>
      </c>
    </row>
    <row r="453" hidden="1" customHeight="1" spans="1:5">
      <c r="A453" s="194">
        <f t="shared" si="6"/>
        <v>7</v>
      </c>
      <c r="B453" s="411">
        <v>2060302</v>
      </c>
      <c r="C453" s="123" t="s">
        <v>442</v>
      </c>
      <c r="D453" s="410">
        <v>0</v>
      </c>
      <c r="E453" s="235">
        <v>0</v>
      </c>
    </row>
    <row r="454" hidden="1" customHeight="1" spans="1:5">
      <c r="A454" s="194">
        <f t="shared" si="6"/>
        <v>7</v>
      </c>
      <c r="B454" s="414">
        <v>2060303</v>
      </c>
      <c r="C454" s="123" t="s">
        <v>443</v>
      </c>
      <c r="D454" s="410">
        <v>0</v>
      </c>
      <c r="E454" s="235">
        <v>0</v>
      </c>
    </row>
    <row r="455" hidden="1" customHeight="1" spans="1:5">
      <c r="A455" s="194">
        <f t="shared" ref="A455:A518" si="7">LEN(B455)</f>
        <v>7</v>
      </c>
      <c r="B455" s="411">
        <v>2060304</v>
      </c>
      <c r="C455" s="123" t="s">
        <v>444</v>
      </c>
      <c r="D455" s="410">
        <v>0</v>
      </c>
      <c r="E455" s="235">
        <v>0</v>
      </c>
    </row>
    <row r="456" hidden="1" customHeight="1" spans="1:5">
      <c r="A456" s="194">
        <f t="shared" si="7"/>
        <v>7</v>
      </c>
      <c r="B456" s="411">
        <v>2060399</v>
      </c>
      <c r="C456" s="123" t="s">
        <v>445</v>
      </c>
      <c r="D456" s="410">
        <v>575</v>
      </c>
      <c r="E456" s="235">
        <v>0</v>
      </c>
    </row>
    <row r="457" customHeight="1" spans="1:5">
      <c r="A457" s="194">
        <f t="shared" si="7"/>
        <v>5</v>
      </c>
      <c r="B457" s="411">
        <v>20604</v>
      </c>
      <c r="C457" s="124" t="s">
        <v>446</v>
      </c>
      <c r="D457" s="410">
        <v>1722</v>
      </c>
      <c r="E457" s="227">
        <v>5826.091749</v>
      </c>
    </row>
    <row r="458" hidden="1" customHeight="1" spans="1:5">
      <c r="A458" s="194">
        <f t="shared" si="7"/>
        <v>7</v>
      </c>
      <c r="B458" s="411">
        <v>2060401</v>
      </c>
      <c r="C458" s="123" t="s">
        <v>433</v>
      </c>
      <c r="D458" s="410">
        <v>0</v>
      </c>
      <c r="E458" s="235">
        <v>0</v>
      </c>
    </row>
    <row r="459" customHeight="1" spans="1:5">
      <c r="A459" s="194">
        <f t="shared" si="7"/>
        <v>7</v>
      </c>
      <c r="B459" s="411">
        <v>2060404</v>
      </c>
      <c r="C459" s="125" t="s">
        <v>447</v>
      </c>
      <c r="D459" s="410">
        <v>451</v>
      </c>
      <c r="E459" s="227">
        <v>1281.3229</v>
      </c>
    </row>
    <row r="460" hidden="1" customHeight="1" spans="1:5">
      <c r="A460" s="194">
        <f t="shared" si="7"/>
        <v>7</v>
      </c>
      <c r="B460" s="411">
        <v>2060405</v>
      </c>
      <c r="C460" s="123" t="s">
        <v>448</v>
      </c>
      <c r="D460" s="410" t="s">
        <v>197</v>
      </c>
      <c r="E460" s="235">
        <v>0</v>
      </c>
    </row>
    <row r="461" customHeight="1" spans="1:5">
      <c r="A461" s="194">
        <f t="shared" si="7"/>
        <v>7</v>
      </c>
      <c r="B461" s="411">
        <v>2060499</v>
      </c>
      <c r="C461" s="125" t="s">
        <v>449</v>
      </c>
      <c r="D461" s="410">
        <v>1271</v>
      </c>
      <c r="E461" s="227">
        <v>4544.768849</v>
      </c>
    </row>
    <row r="462" customHeight="1" spans="1:5">
      <c r="A462" s="194">
        <f t="shared" si="7"/>
        <v>5</v>
      </c>
      <c r="B462" s="411">
        <v>20605</v>
      </c>
      <c r="C462" s="124" t="s">
        <v>450</v>
      </c>
      <c r="D462" s="410">
        <v>0</v>
      </c>
      <c r="E462" s="227">
        <v>32</v>
      </c>
    </row>
    <row r="463" hidden="1" customHeight="1" spans="1:5">
      <c r="A463" s="194">
        <f t="shared" si="7"/>
        <v>7</v>
      </c>
      <c r="B463" s="411">
        <v>2060501</v>
      </c>
      <c r="C463" s="123" t="s">
        <v>433</v>
      </c>
      <c r="D463" s="410">
        <v>0</v>
      </c>
      <c r="E463" s="235">
        <v>0</v>
      </c>
    </row>
    <row r="464" hidden="1" customHeight="1" spans="1:5">
      <c r="A464" s="194">
        <f t="shared" si="7"/>
        <v>7</v>
      </c>
      <c r="B464" s="411">
        <v>2060502</v>
      </c>
      <c r="C464" s="123" t="s">
        <v>451</v>
      </c>
      <c r="D464" s="410">
        <v>0</v>
      </c>
      <c r="E464" s="235">
        <v>0</v>
      </c>
    </row>
    <row r="465" hidden="1" customHeight="1" spans="1:5">
      <c r="A465" s="194">
        <f t="shared" si="7"/>
        <v>7</v>
      </c>
      <c r="B465" s="411">
        <v>2060503</v>
      </c>
      <c r="C465" s="123" t="s">
        <v>452</v>
      </c>
      <c r="D465" s="410">
        <v>0</v>
      </c>
      <c r="E465" s="235">
        <v>0</v>
      </c>
    </row>
    <row r="466" customHeight="1" spans="1:5">
      <c r="A466" s="194">
        <f t="shared" si="7"/>
        <v>7</v>
      </c>
      <c r="B466" s="411">
        <v>2060599</v>
      </c>
      <c r="C466" s="125" t="s">
        <v>453</v>
      </c>
      <c r="D466" s="410">
        <v>0</v>
      </c>
      <c r="E466" s="227">
        <v>32</v>
      </c>
    </row>
    <row r="467" customHeight="1" spans="1:5">
      <c r="A467" s="194">
        <f t="shared" si="7"/>
        <v>5</v>
      </c>
      <c r="B467" s="411">
        <v>20606</v>
      </c>
      <c r="C467" s="124" t="s">
        <v>454</v>
      </c>
      <c r="D467" s="410">
        <v>260</v>
      </c>
      <c r="E467" s="227">
        <v>148.09</v>
      </c>
    </row>
    <row r="468" hidden="1" customHeight="1" spans="1:5">
      <c r="A468" s="194">
        <f t="shared" si="7"/>
        <v>7</v>
      </c>
      <c r="B468" s="411">
        <v>2060601</v>
      </c>
      <c r="C468" s="123" t="s">
        <v>455</v>
      </c>
      <c r="D468" s="410">
        <v>0</v>
      </c>
      <c r="E468" s="235">
        <v>0</v>
      </c>
    </row>
    <row r="469" hidden="1" customHeight="1" spans="1:5">
      <c r="A469" s="194">
        <f t="shared" si="7"/>
        <v>7</v>
      </c>
      <c r="B469" s="411">
        <v>2060602</v>
      </c>
      <c r="C469" s="123" t="s">
        <v>456</v>
      </c>
      <c r="D469" s="410">
        <v>0</v>
      </c>
      <c r="E469" s="235">
        <v>0</v>
      </c>
    </row>
    <row r="470" hidden="1" customHeight="1" spans="1:5">
      <c r="A470" s="194">
        <f t="shared" si="7"/>
        <v>7</v>
      </c>
      <c r="B470" s="411">
        <v>2060603</v>
      </c>
      <c r="C470" s="123" t="s">
        <v>457</v>
      </c>
      <c r="D470" s="410">
        <v>0</v>
      </c>
      <c r="E470" s="235">
        <v>0</v>
      </c>
    </row>
    <row r="471" customHeight="1" spans="1:5">
      <c r="A471" s="194">
        <f t="shared" si="7"/>
        <v>7</v>
      </c>
      <c r="B471" s="411">
        <v>2060699</v>
      </c>
      <c r="C471" s="125" t="s">
        <v>458</v>
      </c>
      <c r="D471" s="410">
        <v>260</v>
      </c>
      <c r="E471" s="227">
        <v>148.09</v>
      </c>
    </row>
    <row r="472" customHeight="1" spans="1:5">
      <c r="A472" s="194">
        <f t="shared" si="7"/>
        <v>5</v>
      </c>
      <c r="B472" s="411">
        <v>20607</v>
      </c>
      <c r="C472" s="124" t="s">
        <v>459</v>
      </c>
      <c r="D472" s="410">
        <v>366</v>
      </c>
      <c r="E472" s="227">
        <v>427.340428</v>
      </c>
    </row>
    <row r="473" hidden="1" customHeight="1" spans="1:5">
      <c r="A473" s="194">
        <f t="shared" si="7"/>
        <v>7</v>
      </c>
      <c r="B473" s="411">
        <v>2060701</v>
      </c>
      <c r="C473" s="123" t="s">
        <v>433</v>
      </c>
      <c r="D473" s="410">
        <v>0</v>
      </c>
      <c r="E473" s="235">
        <v>0</v>
      </c>
    </row>
    <row r="474" customHeight="1" spans="1:5">
      <c r="A474" s="194">
        <f t="shared" si="7"/>
        <v>7</v>
      </c>
      <c r="B474" s="411">
        <v>2060702</v>
      </c>
      <c r="C474" s="125" t="s">
        <v>460</v>
      </c>
      <c r="D474" s="410">
        <v>160</v>
      </c>
      <c r="E474" s="227">
        <v>228.633901</v>
      </c>
    </row>
    <row r="475" hidden="1" customHeight="1" spans="1:5">
      <c r="A475" s="194">
        <f t="shared" si="7"/>
        <v>7</v>
      </c>
      <c r="B475" s="411">
        <v>2060703</v>
      </c>
      <c r="C475" s="123" t="s">
        <v>461</v>
      </c>
      <c r="D475" s="410">
        <v>12</v>
      </c>
      <c r="E475" s="235">
        <v>0</v>
      </c>
    </row>
    <row r="476" hidden="1" customHeight="1" spans="1:5">
      <c r="A476" s="194">
        <f t="shared" si="7"/>
        <v>7</v>
      </c>
      <c r="B476" s="411">
        <v>2060704</v>
      </c>
      <c r="C476" s="123" t="s">
        <v>462</v>
      </c>
      <c r="D476" s="410">
        <v>3</v>
      </c>
      <c r="E476" s="235">
        <v>0</v>
      </c>
    </row>
    <row r="477" customHeight="1" spans="1:5">
      <c r="A477" s="194">
        <f t="shared" si="7"/>
        <v>7</v>
      </c>
      <c r="B477" s="411">
        <v>2060705</v>
      </c>
      <c r="C477" s="125" t="s">
        <v>463</v>
      </c>
      <c r="D477" s="410">
        <v>180</v>
      </c>
      <c r="E477" s="227">
        <v>98.273132</v>
      </c>
    </row>
    <row r="478" customHeight="1" spans="1:5">
      <c r="A478" s="194">
        <f t="shared" si="7"/>
        <v>7</v>
      </c>
      <c r="B478" s="411">
        <v>2060799</v>
      </c>
      <c r="C478" s="125" t="s">
        <v>464</v>
      </c>
      <c r="D478" s="410">
        <v>11</v>
      </c>
      <c r="E478" s="227">
        <v>100.433395</v>
      </c>
    </row>
    <row r="479" customHeight="1" spans="1:5">
      <c r="A479" s="194">
        <f t="shared" si="7"/>
        <v>5</v>
      </c>
      <c r="B479" s="411">
        <v>20608</v>
      </c>
      <c r="C479" s="124" t="s">
        <v>465</v>
      </c>
      <c r="D479" s="410">
        <v>2</v>
      </c>
      <c r="E479" s="227">
        <v>18.50955</v>
      </c>
    </row>
    <row r="480" hidden="1" customHeight="1" spans="1:5">
      <c r="A480" s="194">
        <f t="shared" si="7"/>
        <v>7</v>
      </c>
      <c r="B480" s="411">
        <v>2060801</v>
      </c>
      <c r="C480" s="123" t="s">
        <v>466</v>
      </c>
      <c r="D480" s="410">
        <v>0</v>
      </c>
      <c r="E480" s="235">
        <v>0</v>
      </c>
    </row>
    <row r="481" hidden="1" customHeight="1" spans="1:5">
      <c r="A481" s="194">
        <f t="shared" si="7"/>
        <v>7</v>
      </c>
      <c r="B481" s="411">
        <v>2060802</v>
      </c>
      <c r="C481" s="123" t="s">
        <v>467</v>
      </c>
      <c r="D481" s="410">
        <v>0</v>
      </c>
      <c r="E481" s="235">
        <v>0</v>
      </c>
    </row>
    <row r="482" customHeight="1" spans="1:5">
      <c r="A482" s="194">
        <f t="shared" si="7"/>
        <v>7</v>
      </c>
      <c r="B482" s="411">
        <v>2060899</v>
      </c>
      <c r="C482" s="125" t="s">
        <v>468</v>
      </c>
      <c r="D482" s="410">
        <v>2</v>
      </c>
      <c r="E482" s="227">
        <v>18.50955</v>
      </c>
    </row>
    <row r="483" customHeight="1" spans="1:5">
      <c r="A483" s="194">
        <f t="shared" si="7"/>
        <v>5</v>
      </c>
      <c r="B483" s="411">
        <v>20609</v>
      </c>
      <c r="C483" s="124" t="s">
        <v>469</v>
      </c>
      <c r="D483" s="410">
        <v>0</v>
      </c>
      <c r="E483" s="227">
        <v>8.178528</v>
      </c>
    </row>
    <row r="484" customHeight="1" spans="1:5">
      <c r="A484" s="194">
        <f t="shared" si="7"/>
        <v>7</v>
      </c>
      <c r="B484" s="411">
        <v>2060901</v>
      </c>
      <c r="C484" s="125" t="s">
        <v>470</v>
      </c>
      <c r="D484" s="410">
        <v>0</v>
      </c>
      <c r="E484" s="227">
        <v>8.178528</v>
      </c>
    </row>
    <row r="485" hidden="1" customHeight="1" spans="1:5">
      <c r="A485" s="194">
        <f t="shared" si="7"/>
        <v>7</v>
      </c>
      <c r="B485" s="411">
        <v>2060902</v>
      </c>
      <c r="C485" s="123" t="s">
        <v>471</v>
      </c>
      <c r="D485" s="410">
        <v>0</v>
      </c>
      <c r="E485" s="235">
        <v>0</v>
      </c>
    </row>
    <row r="486" hidden="1" customHeight="1" spans="1:5">
      <c r="A486" s="194">
        <f t="shared" si="7"/>
        <v>7</v>
      </c>
      <c r="B486" s="411">
        <v>2060999</v>
      </c>
      <c r="C486" s="123" t="s">
        <v>472</v>
      </c>
      <c r="D486" s="410">
        <v>0</v>
      </c>
      <c r="E486" s="235">
        <v>0</v>
      </c>
    </row>
    <row r="487" customHeight="1" spans="1:5">
      <c r="A487" s="194">
        <f t="shared" si="7"/>
        <v>5</v>
      </c>
      <c r="B487" s="411">
        <v>20699</v>
      </c>
      <c r="C487" s="124" t="s">
        <v>473</v>
      </c>
      <c r="D487" s="410">
        <v>8461</v>
      </c>
      <c r="E487" s="227">
        <v>5820.964059</v>
      </c>
    </row>
    <row r="488" hidden="1" customHeight="1" spans="1:5">
      <c r="A488" s="194">
        <f t="shared" si="7"/>
        <v>7</v>
      </c>
      <c r="B488" s="411">
        <v>2069901</v>
      </c>
      <c r="C488" s="123" t="s">
        <v>474</v>
      </c>
      <c r="D488" s="410">
        <v>35</v>
      </c>
      <c r="E488" s="235">
        <v>0</v>
      </c>
    </row>
    <row r="489" hidden="1" customHeight="1" spans="1:5">
      <c r="A489" s="194">
        <f t="shared" si="7"/>
        <v>7</v>
      </c>
      <c r="B489" s="411">
        <v>2069902</v>
      </c>
      <c r="C489" s="123" t="s">
        <v>475</v>
      </c>
      <c r="D489" s="410">
        <v>0</v>
      </c>
      <c r="E489" s="235">
        <v>0</v>
      </c>
    </row>
    <row r="490" hidden="1" customHeight="1" spans="1:5">
      <c r="A490" s="194">
        <f t="shared" si="7"/>
        <v>7</v>
      </c>
      <c r="B490" s="411">
        <v>2069903</v>
      </c>
      <c r="C490" s="123" t="s">
        <v>476</v>
      </c>
      <c r="D490" s="410">
        <v>0</v>
      </c>
      <c r="E490" s="235">
        <v>0</v>
      </c>
    </row>
    <row r="491" customHeight="1" spans="1:5">
      <c r="A491" s="194">
        <f t="shared" si="7"/>
        <v>7</v>
      </c>
      <c r="B491" s="411">
        <v>2069999</v>
      </c>
      <c r="C491" s="125" t="s">
        <v>477</v>
      </c>
      <c r="D491" s="410">
        <v>8427</v>
      </c>
      <c r="E491" s="227">
        <v>5820.964059</v>
      </c>
    </row>
    <row r="492" customHeight="1" spans="1:6">
      <c r="A492" s="194">
        <f t="shared" si="7"/>
        <v>3</v>
      </c>
      <c r="B492" s="411">
        <v>207</v>
      </c>
      <c r="C492" s="124" t="s">
        <v>478</v>
      </c>
      <c r="D492" s="410">
        <v>14207</v>
      </c>
      <c r="E492" s="227">
        <v>18953.56639</v>
      </c>
      <c r="F492" s="412"/>
    </row>
    <row r="493" customHeight="1" spans="1:5">
      <c r="A493" s="194">
        <f t="shared" si="7"/>
        <v>5</v>
      </c>
      <c r="B493" s="411">
        <v>20701</v>
      </c>
      <c r="C493" s="124" t="s">
        <v>479</v>
      </c>
      <c r="D493" s="410">
        <v>4334</v>
      </c>
      <c r="E493" s="227">
        <v>6816.175519</v>
      </c>
    </row>
    <row r="494" customHeight="1" spans="1:5">
      <c r="A494" s="194">
        <f t="shared" si="7"/>
        <v>7</v>
      </c>
      <c r="B494" s="411">
        <v>2070101</v>
      </c>
      <c r="C494" s="125" t="s">
        <v>151</v>
      </c>
      <c r="D494" s="410">
        <v>852</v>
      </c>
      <c r="E494" s="227">
        <v>1000.235328</v>
      </c>
    </row>
    <row r="495" customHeight="1" spans="1:5">
      <c r="A495" s="194">
        <f t="shared" si="7"/>
        <v>7</v>
      </c>
      <c r="B495" s="411">
        <v>2070102</v>
      </c>
      <c r="C495" s="125" t="s">
        <v>152</v>
      </c>
      <c r="D495" s="410">
        <v>34</v>
      </c>
      <c r="E495" s="227">
        <v>75.5792</v>
      </c>
    </row>
    <row r="496" hidden="1" customHeight="1" spans="1:5">
      <c r="A496" s="194">
        <f t="shared" si="7"/>
        <v>7</v>
      </c>
      <c r="B496" s="411">
        <v>2070103</v>
      </c>
      <c r="C496" s="123" t="s">
        <v>153</v>
      </c>
      <c r="D496" s="410">
        <v>0</v>
      </c>
      <c r="E496" s="235">
        <v>0</v>
      </c>
    </row>
    <row r="497" customHeight="1" spans="1:5">
      <c r="A497" s="194">
        <f t="shared" si="7"/>
        <v>7</v>
      </c>
      <c r="B497" s="411">
        <v>2070104</v>
      </c>
      <c r="C497" s="125" t="s">
        <v>480</v>
      </c>
      <c r="D497" s="410">
        <v>209</v>
      </c>
      <c r="E497" s="227">
        <v>265.7076</v>
      </c>
    </row>
    <row r="498" hidden="1" customHeight="1" spans="1:5">
      <c r="A498" s="194">
        <f t="shared" si="7"/>
        <v>7</v>
      </c>
      <c r="B498" s="411">
        <v>2070105</v>
      </c>
      <c r="C498" s="123" t="s">
        <v>481</v>
      </c>
      <c r="D498" s="410">
        <v>0</v>
      </c>
      <c r="E498" s="235">
        <v>0</v>
      </c>
    </row>
    <row r="499" hidden="1" customHeight="1" spans="1:5">
      <c r="A499" s="194">
        <f t="shared" si="7"/>
        <v>7</v>
      </c>
      <c r="B499" s="123">
        <v>2070106</v>
      </c>
      <c r="C499" s="123" t="s">
        <v>482</v>
      </c>
      <c r="D499" s="410">
        <v>0</v>
      </c>
      <c r="E499" s="235">
        <v>0</v>
      </c>
    </row>
    <row r="500" hidden="1" customHeight="1" spans="1:5">
      <c r="A500" s="194">
        <f t="shared" si="7"/>
        <v>7</v>
      </c>
      <c r="B500" s="123">
        <v>2070107</v>
      </c>
      <c r="C500" s="123" t="s">
        <v>483</v>
      </c>
      <c r="D500" s="410">
        <v>0</v>
      </c>
      <c r="E500" s="235">
        <v>0</v>
      </c>
    </row>
    <row r="501" customHeight="1" spans="1:5">
      <c r="A501" s="194">
        <f t="shared" si="7"/>
        <v>7</v>
      </c>
      <c r="B501" s="123">
        <v>2070108</v>
      </c>
      <c r="C501" s="125" t="s">
        <v>484</v>
      </c>
      <c r="D501" s="410">
        <v>52</v>
      </c>
      <c r="E501" s="227">
        <v>7.930292</v>
      </c>
    </row>
    <row r="502" customHeight="1" spans="1:5">
      <c r="A502" s="194">
        <f t="shared" si="7"/>
        <v>7</v>
      </c>
      <c r="B502" s="123">
        <v>2070109</v>
      </c>
      <c r="C502" s="125" t="s">
        <v>485</v>
      </c>
      <c r="D502" s="410">
        <v>832</v>
      </c>
      <c r="E502" s="227">
        <v>826.11847</v>
      </c>
    </row>
    <row r="503" hidden="1" customHeight="1" spans="1:5">
      <c r="A503" s="194">
        <f t="shared" si="7"/>
        <v>7</v>
      </c>
      <c r="B503" s="123">
        <v>2070110</v>
      </c>
      <c r="C503" s="123" t="s">
        <v>486</v>
      </c>
      <c r="D503" s="410">
        <v>22</v>
      </c>
      <c r="E503" s="235">
        <v>0</v>
      </c>
    </row>
    <row r="504" customHeight="1" spans="1:5">
      <c r="A504" s="194">
        <f t="shared" si="7"/>
        <v>7</v>
      </c>
      <c r="B504" s="123">
        <v>2070111</v>
      </c>
      <c r="C504" s="125" t="s">
        <v>487</v>
      </c>
      <c r="D504" s="410">
        <v>151</v>
      </c>
      <c r="E504" s="227">
        <v>8.6575</v>
      </c>
    </row>
    <row r="505" customHeight="1" spans="1:5">
      <c r="A505" s="194">
        <f t="shared" si="7"/>
        <v>7</v>
      </c>
      <c r="B505" s="123">
        <v>2070112</v>
      </c>
      <c r="C505" s="125" t="s">
        <v>488</v>
      </c>
      <c r="D505" s="410">
        <v>344</v>
      </c>
      <c r="E505" s="227">
        <v>99.398235</v>
      </c>
    </row>
    <row r="506" customHeight="1" spans="1:5">
      <c r="A506" s="194">
        <f t="shared" si="7"/>
        <v>7</v>
      </c>
      <c r="B506" s="123">
        <v>2070113</v>
      </c>
      <c r="C506" s="125" t="s">
        <v>489</v>
      </c>
      <c r="D506" s="410">
        <v>316</v>
      </c>
      <c r="E506" s="227">
        <v>267.281348</v>
      </c>
    </row>
    <row r="507" customHeight="1" spans="1:5">
      <c r="A507" s="194">
        <f t="shared" si="7"/>
        <v>7</v>
      </c>
      <c r="B507" s="123">
        <v>2070114</v>
      </c>
      <c r="C507" s="125" t="s">
        <v>490</v>
      </c>
      <c r="D507" s="410">
        <v>697</v>
      </c>
      <c r="E507" s="227">
        <v>643.057223</v>
      </c>
    </row>
    <row r="508" customHeight="1" spans="1:5">
      <c r="A508" s="194">
        <f t="shared" si="7"/>
        <v>7</v>
      </c>
      <c r="B508" s="123">
        <v>2070199</v>
      </c>
      <c r="C508" s="125" t="s">
        <v>491</v>
      </c>
      <c r="D508" s="410">
        <v>827</v>
      </c>
      <c r="E508" s="227">
        <v>3622.210323</v>
      </c>
    </row>
    <row r="509" customHeight="1" spans="1:5">
      <c r="A509" s="194">
        <f t="shared" si="7"/>
        <v>5</v>
      </c>
      <c r="B509" s="123">
        <v>20702</v>
      </c>
      <c r="C509" s="124" t="s">
        <v>492</v>
      </c>
      <c r="D509" s="410">
        <v>3757</v>
      </c>
      <c r="E509" s="227">
        <v>8223.14117</v>
      </c>
    </row>
    <row r="510" hidden="1" customHeight="1" spans="1:5">
      <c r="A510" s="194">
        <f t="shared" si="7"/>
        <v>7</v>
      </c>
      <c r="B510" s="123">
        <v>2070201</v>
      </c>
      <c r="C510" s="123" t="s">
        <v>151</v>
      </c>
      <c r="D510" s="410">
        <v>0</v>
      </c>
      <c r="E510" s="235">
        <v>0</v>
      </c>
    </row>
    <row r="511" customHeight="1" spans="1:5">
      <c r="A511" s="194">
        <f t="shared" si="7"/>
        <v>7</v>
      </c>
      <c r="B511" s="123">
        <v>2070202</v>
      </c>
      <c r="C511" s="125" t="s">
        <v>152</v>
      </c>
      <c r="D511" s="410">
        <v>0</v>
      </c>
      <c r="E511" s="227">
        <v>17.92</v>
      </c>
    </row>
    <row r="512" hidden="1" customHeight="1" spans="1:5">
      <c r="A512" s="194">
        <f t="shared" si="7"/>
        <v>7</v>
      </c>
      <c r="B512" s="123">
        <v>2070203</v>
      </c>
      <c r="C512" s="123" t="s">
        <v>153</v>
      </c>
      <c r="D512" s="410">
        <v>0</v>
      </c>
      <c r="E512" s="235">
        <v>0</v>
      </c>
    </row>
    <row r="513" customHeight="1" spans="1:5">
      <c r="A513" s="194">
        <f t="shared" si="7"/>
        <v>7</v>
      </c>
      <c r="B513" s="123">
        <v>2070204</v>
      </c>
      <c r="C513" s="125" t="s">
        <v>493</v>
      </c>
      <c r="D513" s="410">
        <v>1501</v>
      </c>
      <c r="E513" s="227">
        <v>4361.934518</v>
      </c>
    </row>
    <row r="514" customHeight="1" spans="1:5">
      <c r="A514" s="194">
        <f t="shared" si="7"/>
        <v>7</v>
      </c>
      <c r="B514" s="123">
        <v>2070205</v>
      </c>
      <c r="C514" s="125" t="s">
        <v>494</v>
      </c>
      <c r="D514" s="410">
        <v>2255</v>
      </c>
      <c r="E514" s="227">
        <v>3843.286652</v>
      </c>
    </row>
    <row r="515" hidden="1" customHeight="1" spans="1:5">
      <c r="A515" s="194">
        <f t="shared" si="7"/>
        <v>7</v>
      </c>
      <c r="B515" s="123">
        <v>2070206</v>
      </c>
      <c r="C515" s="123" t="s">
        <v>495</v>
      </c>
      <c r="D515" s="410">
        <v>0</v>
      </c>
      <c r="E515" s="235">
        <v>0</v>
      </c>
    </row>
    <row r="516" hidden="1" customHeight="1" spans="1:5">
      <c r="A516" s="194">
        <f t="shared" si="7"/>
        <v>7</v>
      </c>
      <c r="B516" s="123">
        <v>2070299</v>
      </c>
      <c r="C516" s="123" t="s">
        <v>496</v>
      </c>
      <c r="D516" s="410">
        <v>1</v>
      </c>
      <c r="E516" s="235">
        <v>0</v>
      </c>
    </row>
    <row r="517" customHeight="1" spans="1:5">
      <c r="A517" s="194">
        <f t="shared" si="7"/>
        <v>5</v>
      </c>
      <c r="B517" s="123">
        <v>20703</v>
      </c>
      <c r="C517" s="124" t="s">
        <v>497</v>
      </c>
      <c r="D517" s="410">
        <v>2604</v>
      </c>
      <c r="E517" s="227">
        <v>842.653565</v>
      </c>
    </row>
    <row r="518" hidden="1" customHeight="1" spans="1:5">
      <c r="A518" s="194">
        <f t="shared" si="7"/>
        <v>7</v>
      </c>
      <c r="B518" s="123">
        <v>2070301</v>
      </c>
      <c r="C518" s="123" t="s">
        <v>151</v>
      </c>
      <c r="D518" s="410">
        <v>0</v>
      </c>
      <c r="E518" s="235">
        <v>0</v>
      </c>
    </row>
    <row r="519" hidden="1" customHeight="1" spans="1:5">
      <c r="A519" s="194">
        <f t="shared" ref="A519:A582" si="8">LEN(B519)</f>
        <v>7</v>
      </c>
      <c r="B519" s="123">
        <v>2070302</v>
      </c>
      <c r="C519" s="123" t="s">
        <v>152</v>
      </c>
      <c r="D519" s="410">
        <v>89</v>
      </c>
      <c r="E519" s="235">
        <v>0</v>
      </c>
    </row>
    <row r="520" hidden="1" customHeight="1" spans="1:5">
      <c r="A520" s="194">
        <f t="shared" si="8"/>
        <v>7</v>
      </c>
      <c r="B520" s="123">
        <v>2070303</v>
      </c>
      <c r="C520" s="123" t="s">
        <v>153</v>
      </c>
      <c r="D520" s="410">
        <v>0</v>
      </c>
      <c r="E520" s="235">
        <v>0</v>
      </c>
    </row>
    <row r="521" customHeight="1" spans="1:5">
      <c r="A521" s="194">
        <f t="shared" si="8"/>
        <v>7</v>
      </c>
      <c r="B521" s="123">
        <v>2070304</v>
      </c>
      <c r="C521" s="125" t="s">
        <v>498</v>
      </c>
      <c r="D521" s="410">
        <v>163</v>
      </c>
      <c r="E521" s="227">
        <v>509.914872</v>
      </c>
    </row>
    <row r="522" hidden="1" customHeight="1" spans="1:5">
      <c r="A522" s="194">
        <f t="shared" si="8"/>
        <v>7</v>
      </c>
      <c r="B522" s="123">
        <v>2070305</v>
      </c>
      <c r="C522" s="123" t="s">
        <v>499</v>
      </c>
      <c r="D522" s="410">
        <v>37</v>
      </c>
      <c r="E522" s="235">
        <v>0</v>
      </c>
    </row>
    <row r="523" hidden="1" customHeight="1" spans="1:5">
      <c r="A523" s="194">
        <f t="shared" si="8"/>
        <v>7</v>
      </c>
      <c r="B523" s="123">
        <v>2070306</v>
      </c>
      <c r="C523" s="123" t="s">
        <v>500</v>
      </c>
      <c r="D523" s="410">
        <v>7</v>
      </c>
      <c r="E523" s="235">
        <v>0</v>
      </c>
    </row>
    <row r="524" customHeight="1" spans="1:5">
      <c r="A524" s="194">
        <f t="shared" si="8"/>
        <v>7</v>
      </c>
      <c r="B524" s="123">
        <v>2070307</v>
      </c>
      <c r="C524" s="125" t="s">
        <v>501</v>
      </c>
      <c r="D524" s="410">
        <v>2274</v>
      </c>
      <c r="E524" s="227">
        <v>318.614893</v>
      </c>
    </row>
    <row r="525" customHeight="1" spans="1:5">
      <c r="A525" s="194">
        <f t="shared" si="8"/>
        <v>7</v>
      </c>
      <c r="B525" s="123">
        <v>2070308</v>
      </c>
      <c r="C525" s="125" t="s">
        <v>502</v>
      </c>
      <c r="D525" s="410">
        <v>35</v>
      </c>
      <c r="E525" s="227">
        <v>14.1238</v>
      </c>
    </row>
    <row r="526" hidden="1" customHeight="1" spans="1:5">
      <c r="A526" s="194">
        <f t="shared" si="8"/>
        <v>7</v>
      </c>
      <c r="B526" s="123">
        <v>2070309</v>
      </c>
      <c r="C526" s="123" t="s">
        <v>503</v>
      </c>
      <c r="D526" s="410">
        <v>0</v>
      </c>
      <c r="E526" s="235">
        <v>0</v>
      </c>
    </row>
    <row r="527" hidden="1" customHeight="1" spans="1:5">
      <c r="A527" s="194">
        <f t="shared" si="8"/>
        <v>7</v>
      </c>
      <c r="B527" s="123">
        <v>2070399</v>
      </c>
      <c r="C527" s="123" t="s">
        <v>504</v>
      </c>
      <c r="D527" s="410">
        <v>0</v>
      </c>
      <c r="E527" s="235">
        <v>0</v>
      </c>
    </row>
    <row r="528" customHeight="1" spans="1:5">
      <c r="A528" s="194">
        <f t="shared" si="8"/>
        <v>5</v>
      </c>
      <c r="B528" s="123">
        <v>20706</v>
      </c>
      <c r="C528" s="124" t="s">
        <v>505</v>
      </c>
      <c r="D528" s="410">
        <v>1091</v>
      </c>
      <c r="E528" s="227">
        <v>464.149795</v>
      </c>
    </row>
    <row r="529" hidden="1" customHeight="1" spans="1:5">
      <c r="A529" s="194">
        <f t="shared" si="8"/>
        <v>7</v>
      </c>
      <c r="B529" s="123">
        <v>2070601</v>
      </c>
      <c r="C529" s="123" t="s">
        <v>151</v>
      </c>
      <c r="D529" s="410">
        <v>0</v>
      </c>
      <c r="E529" s="235">
        <v>0</v>
      </c>
    </row>
    <row r="530" hidden="1" customHeight="1" spans="1:5">
      <c r="A530" s="194">
        <f t="shared" si="8"/>
        <v>7</v>
      </c>
      <c r="B530" s="123">
        <v>2070602</v>
      </c>
      <c r="C530" s="123" t="s">
        <v>152</v>
      </c>
      <c r="D530" s="410">
        <v>0</v>
      </c>
      <c r="E530" s="235">
        <v>0</v>
      </c>
    </row>
    <row r="531" hidden="1" customHeight="1" spans="1:5">
      <c r="A531" s="194">
        <f t="shared" si="8"/>
        <v>7</v>
      </c>
      <c r="B531" s="123">
        <v>2070603</v>
      </c>
      <c r="C531" s="123" t="s">
        <v>153</v>
      </c>
      <c r="D531" s="410">
        <v>0</v>
      </c>
      <c r="E531" s="235">
        <v>0</v>
      </c>
    </row>
    <row r="532" hidden="1" customHeight="1" spans="1:5">
      <c r="A532" s="194">
        <f t="shared" si="8"/>
        <v>7</v>
      </c>
      <c r="B532" s="123">
        <v>2070604</v>
      </c>
      <c r="C532" s="123" t="s">
        <v>506</v>
      </c>
      <c r="D532" s="410">
        <v>18</v>
      </c>
      <c r="E532" s="235">
        <v>0</v>
      </c>
    </row>
    <row r="533" customHeight="1" spans="1:5">
      <c r="A533" s="194">
        <f t="shared" si="8"/>
        <v>7</v>
      </c>
      <c r="B533" s="123">
        <v>2070605</v>
      </c>
      <c r="C533" s="125" t="s">
        <v>507</v>
      </c>
      <c r="D533" s="410">
        <v>1058</v>
      </c>
      <c r="E533" s="227">
        <v>448.222351</v>
      </c>
    </row>
    <row r="534" hidden="1" customHeight="1" spans="1:5">
      <c r="A534" s="194">
        <f t="shared" si="8"/>
        <v>7</v>
      </c>
      <c r="B534" s="123">
        <v>2070606</v>
      </c>
      <c r="C534" s="123" t="s">
        <v>508</v>
      </c>
      <c r="D534" s="410">
        <v>0</v>
      </c>
      <c r="E534" s="235">
        <v>0</v>
      </c>
    </row>
    <row r="535" customHeight="1" spans="1:5">
      <c r="A535" s="194">
        <f t="shared" si="8"/>
        <v>7</v>
      </c>
      <c r="B535" s="123">
        <v>2070607</v>
      </c>
      <c r="C535" s="125" t="s">
        <v>509</v>
      </c>
      <c r="D535" s="410">
        <v>15</v>
      </c>
      <c r="E535" s="227">
        <v>15.927444</v>
      </c>
    </row>
    <row r="536" hidden="1" customHeight="1" spans="1:5">
      <c r="A536" s="194">
        <f t="shared" si="8"/>
        <v>7</v>
      </c>
      <c r="B536" s="123">
        <v>2070699</v>
      </c>
      <c r="C536" s="123" t="s">
        <v>510</v>
      </c>
      <c r="D536" s="410">
        <v>0</v>
      </c>
      <c r="E536" s="235">
        <v>0</v>
      </c>
    </row>
    <row r="537" customHeight="1" spans="1:5">
      <c r="A537" s="194">
        <f t="shared" si="8"/>
        <v>5</v>
      </c>
      <c r="B537" s="123">
        <v>20708</v>
      </c>
      <c r="C537" s="124" t="s">
        <v>511</v>
      </c>
      <c r="D537" s="410">
        <v>1994</v>
      </c>
      <c r="E537" s="227">
        <v>2549.295287</v>
      </c>
    </row>
    <row r="538" hidden="1" customHeight="1" spans="1:5">
      <c r="A538" s="194">
        <f t="shared" si="8"/>
        <v>7</v>
      </c>
      <c r="B538" s="123">
        <v>2070801</v>
      </c>
      <c r="C538" s="123" t="s">
        <v>151</v>
      </c>
      <c r="D538" s="410">
        <v>0</v>
      </c>
      <c r="E538" s="235">
        <v>0</v>
      </c>
    </row>
    <row r="539" customHeight="1" spans="1:5">
      <c r="A539" s="194">
        <f t="shared" si="8"/>
        <v>7</v>
      </c>
      <c r="B539" s="123">
        <v>2070802</v>
      </c>
      <c r="C539" s="125" t="s">
        <v>152</v>
      </c>
      <c r="D539" s="410">
        <v>0</v>
      </c>
      <c r="E539" s="227">
        <v>31.7764</v>
      </c>
    </row>
    <row r="540" hidden="1" customHeight="1" spans="1:5">
      <c r="A540" s="194">
        <f t="shared" si="8"/>
        <v>7</v>
      </c>
      <c r="B540" s="123">
        <v>2070803</v>
      </c>
      <c r="C540" s="123" t="s">
        <v>153</v>
      </c>
      <c r="D540" s="410">
        <v>0</v>
      </c>
      <c r="E540" s="235">
        <v>0</v>
      </c>
    </row>
    <row r="541" hidden="1" customHeight="1" spans="1:5">
      <c r="A541" s="194">
        <f t="shared" si="8"/>
        <v>7</v>
      </c>
      <c r="B541" s="123">
        <v>2070806</v>
      </c>
      <c r="C541" s="123" t="s">
        <v>512</v>
      </c>
      <c r="D541" s="410">
        <v>0</v>
      </c>
      <c r="E541" s="235">
        <v>0</v>
      </c>
    </row>
    <row r="542" customHeight="1" spans="1:5">
      <c r="A542" s="194">
        <f t="shared" si="8"/>
        <v>7</v>
      </c>
      <c r="B542" s="123">
        <v>2070807</v>
      </c>
      <c r="C542" s="125" t="s">
        <v>513</v>
      </c>
      <c r="D542" s="410" t="s">
        <v>197</v>
      </c>
      <c r="E542" s="227">
        <v>39.312533</v>
      </c>
    </row>
    <row r="543" customHeight="1" spans="1:5">
      <c r="A543" s="194">
        <f t="shared" si="8"/>
        <v>7</v>
      </c>
      <c r="B543" s="123">
        <v>2070808</v>
      </c>
      <c r="C543" s="125" t="s">
        <v>514</v>
      </c>
      <c r="D543" s="410" t="s">
        <v>197</v>
      </c>
      <c r="E543" s="227">
        <v>2361.564548</v>
      </c>
    </row>
    <row r="544" customHeight="1" spans="1:5">
      <c r="A544" s="194">
        <f t="shared" si="8"/>
        <v>7</v>
      </c>
      <c r="B544" s="123">
        <v>2070899</v>
      </c>
      <c r="C544" s="125" t="s">
        <v>515</v>
      </c>
      <c r="D544" s="410">
        <v>0</v>
      </c>
      <c r="E544" s="227">
        <v>116.641806</v>
      </c>
    </row>
    <row r="545" customHeight="1" spans="1:5">
      <c r="A545" s="194">
        <f t="shared" si="8"/>
        <v>5</v>
      </c>
      <c r="B545" s="123">
        <v>20799</v>
      </c>
      <c r="C545" s="124" t="s">
        <v>516</v>
      </c>
      <c r="D545" s="410">
        <v>426</v>
      </c>
      <c r="E545" s="227">
        <v>58.151054</v>
      </c>
    </row>
    <row r="546" customHeight="1" spans="1:5">
      <c r="A546" s="194">
        <f t="shared" si="8"/>
        <v>7</v>
      </c>
      <c r="B546" s="123">
        <v>2079902</v>
      </c>
      <c r="C546" s="125" t="s">
        <v>517</v>
      </c>
      <c r="D546" s="410">
        <v>50</v>
      </c>
      <c r="E546" s="227">
        <v>38.5244</v>
      </c>
    </row>
    <row r="547" hidden="1" customHeight="1" spans="1:5">
      <c r="A547" s="194">
        <f t="shared" si="8"/>
        <v>7</v>
      </c>
      <c r="B547" s="123">
        <v>2079903</v>
      </c>
      <c r="C547" s="123" t="s">
        <v>518</v>
      </c>
      <c r="D547" s="410">
        <v>0</v>
      </c>
      <c r="E547" s="235">
        <v>0</v>
      </c>
    </row>
    <row r="548" customHeight="1" spans="1:5">
      <c r="A548" s="194">
        <f t="shared" si="8"/>
        <v>7</v>
      </c>
      <c r="B548" s="123">
        <v>2079999</v>
      </c>
      <c r="C548" s="125" t="s">
        <v>519</v>
      </c>
      <c r="D548" s="410">
        <v>376</v>
      </c>
      <c r="E548" s="227">
        <v>19.626654</v>
      </c>
    </row>
    <row r="549" customHeight="1" spans="1:6">
      <c r="A549" s="194">
        <f t="shared" si="8"/>
        <v>3</v>
      </c>
      <c r="B549" s="123">
        <v>208</v>
      </c>
      <c r="C549" s="124" t="s">
        <v>520</v>
      </c>
      <c r="D549" s="410">
        <v>87875</v>
      </c>
      <c r="E549" s="227">
        <f>107856.986095+630</f>
        <v>108486.986095</v>
      </c>
      <c r="F549" s="412"/>
    </row>
    <row r="550" customHeight="1" spans="1:5">
      <c r="A550" s="194">
        <f t="shared" si="8"/>
        <v>5</v>
      </c>
      <c r="B550" s="123">
        <v>20801</v>
      </c>
      <c r="C550" s="124" t="s">
        <v>521</v>
      </c>
      <c r="D550" s="410">
        <v>2923</v>
      </c>
      <c r="E550" s="227">
        <v>2972.699007</v>
      </c>
    </row>
    <row r="551" customHeight="1" spans="1:5">
      <c r="A551" s="194">
        <f t="shared" si="8"/>
        <v>7</v>
      </c>
      <c r="B551" s="123">
        <v>2080101</v>
      </c>
      <c r="C551" s="125" t="s">
        <v>151</v>
      </c>
      <c r="D551" s="410">
        <v>2098</v>
      </c>
      <c r="E551" s="227">
        <v>2208.273374</v>
      </c>
    </row>
    <row r="552" customHeight="1" spans="1:5">
      <c r="A552" s="194">
        <f t="shared" si="8"/>
        <v>7</v>
      </c>
      <c r="B552" s="123">
        <v>2080102</v>
      </c>
      <c r="C552" s="125" t="s">
        <v>152</v>
      </c>
      <c r="D552" s="410">
        <v>240</v>
      </c>
      <c r="E552" s="227">
        <v>221.1173</v>
      </c>
    </row>
    <row r="553" hidden="1" customHeight="1" spans="1:5">
      <c r="A553" s="194">
        <f t="shared" si="8"/>
        <v>7</v>
      </c>
      <c r="B553" s="123">
        <v>2080103</v>
      </c>
      <c r="C553" s="123" t="s">
        <v>153</v>
      </c>
      <c r="D553" s="410">
        <v>0</v>
      </c>
      <c r="E553" s="235">
        <v>0</v>
      </c>
    </row>
    <row r="554" hidden="1" customHeight="1" spans="1:5">
      <c r="A554" s="194">
        <f t="shared" si="8"/>
        <v>7</v>
      </c>
      <c r="B554" s="123">
        <v>2080104</v>
      </c>
      <c r="C554" s="123" t="s">
        <v>522</v>
      </c>
      <c r="D554" s="410">
        <v>0</v>
      </c>
      <c r="E554" s="235">
        <v>0</v>
      </c>
    </row>
    <row r="555" customHeight="1" spans="1:5">
      <c r="A555" s="194">
        <f t="shared" si="8"/>
        <v>7</v>
      </c>
      <c r="B555" s="123">
        <v>2080105</v>
      </c>
      <c r="C555" s="125" t="s">
        <v>523</v>
      </c>
      <c r="D555" s="410">
        <v>0</v>
      </c>
      <c r="E555" s="227">
        <v>5.0149</v>
      </c>
    </row>
    <row r="556" hidden="1" customHeight="1" spans="1:5">
      <c r="A556" s="194">
        <f t="shared" si="8"/>
        <v>7</v>
      </c>
      <c r="B556" s="123">
        <v>2080106</v>
      </c>
      <c r="C556" s="123" t="s">
        <v>524</v>
      </c>
      <c r="D556" s="410">
        <v>0</v>
      </c>
      <c r="E556" s="235">
        <v>0</v>
      </c>
    </row>
    <row r="557" hidden="1" customHeight="1" spans="1:5">
      <c r="A557" s="194">
        <f t="shared" si="8"/>
        <v>7</v>
      </c>
      <c r="B557" s="123">
        <v>2080107</v>
      </c>
      <c r="C557" s="123" t="s">
        <v>525</v>
      </c>
      <c r="D557" s="410">
        <v>0</v>
      </c>
      <c r="E557" s="235">
        <v>0</v>
      </c>
    </row>
    <row r="558" customHeight="1" spans="1:5">
      <c r="A558" s="194">
        <f t="shared" si="8"/>
        <v>7</v>
      </c>
      <c r="B558" s="123">
        <v>2080108</v>
      </c>
      <c r="C558" s="125" t="s">
        <v>192</v>
      </c>
      <c r="D558" s="410">
        <v>64</v>
      </c>
      <c r="E558" s="227">
        <v>26.635967</v>
      </c>
    </row>
    <row r="559" customHeight="1" spans="1:5">
      <c r="A559" s="194">
        <f t="shared" si="8"/>
        <v>7</v>
      </c>
      <c r="B559" s="123">
        <v>2080109</v>
      </c>
      <c r="C559" s="125" t="s">
        <v>526</v>
      </c>
      <c r="D559" s="410">
        <v>261</v>
      </c>
      <c r="E559" s="227">
        <v>83.522364</v>
      </c>
    </row>
    <row r="560" customHeight="1" spans="1:5">
      <c r="A560" s="194">
        <f t="shared" si="8"/>
        <v>7</v>
      </c>
      <c r="B560" s="123">
        <v>2080110</v>
      </c>
      <c r="C560" s="125" t="s">
        <v>527</v>
      </c>
      <c r="D560" s="410">
        <v>27</v>
      </c>
      <c r="E560" s="227">
        <v>7.23025</v>
      </c>
    </row>
    <row r="561" hidden="1" customHeight="1" spans="1:5">
      <c r="A561" s="194">
        <f t="shared" si="8"/>
        <v>7</v>
      </c>
      <c r="B561" s="123">
        <v>2080111</v>
      </c>
      <c r="C561" s="123" t="s">
        <v>528</v>
      </c>
      <c r="D561" s="410">
        <v>13</v>
      </c>
      <c r="E561" s="235">
        <v>0</v>
      </c>
    </row>
    <row r="562" hidden="1" customHeight="1" spans="1:5">
      <c r="A562" s="194">
        <f t="shared" si="8"/>
        <v>7</v>
      </c>
      <c r="B562" s="123">
        <v>2080112</v>
      </c>
      <c r="C562" s="123" t="s">
        <v>529</v>
      </c>
      <c r="D562" s="410">
        <v>12</v>
      </c>
      <c r="E562" s="235">
        <v>0</v>
      </c>
    </row>
    <row r="563" hidden="1" customHeight="1" spans="1:5">
      <c r="A563" s="194">
        <f t="shared" si="8"/>
        <v>7</v>
      </c>
      <c r="B563" s="123">
        <v>2080113</v>
      </c>
      <c r="C563" s="123" t="s">
        <v>530</v>
      </c>
      <c r="D563" s="410" t="s">
        <v>197</v>
      </c>
      <c r="E563" s="235">
        <v>0</v>
      </c>
    </row>
    <row r="564" hidden="1" customHeight="1" spans="1:5">
      <c r="A564" s="194">
        <f t="shared" si="8"/>
        <v>7</v>
      </c>
      <c r="B564" s="123">
        <v>2080114</v>
      </c>
      <c r="C564" s="123" t="s">
        <v>531</v>
      </c>
      <c r="D564" s="410" t="s">
        <v>197</v>
      </c>
      <c r="E564" s="235">
        <v>0</v>
      </c>
    </row>
    <row r="565" hidden="1" customHeight="1" spans="1:5">
      <c r="A565" s="194">
        <f t="shared" si="8"/>
        <v>7</v>
      </c>
      <c r="B565" s="123">
        <v>2080115</v>
      </c>
      <c r="C565" s="123" t="s">
        <v>532</v>
      </c>
      <c r="D565" s="410" t="s">
        <v>197</v>
      </c>
      <c r="E565" s="235">
        <v>0</v>
      </c>
    </row>
    <row r="566" customHeight="1" spans="1:5">
      <c r="A566" s="194">
        <f t="shared" si="8"/>
        <v>7</v>
      </c>
      <c r="B566" s="123">
        <v>2080116</v>
      </c>
      <c r="C566" s="125" t="s">
        <v>533</v>
      </c>
      <c r="D566" s="410" t="s">
        <v>197</v>
      </c>
      <c r="E566" s="227">
        <v>45.71176</v>
      </c>
    </row>
    <row r="567" hidden="1" customHeight="1" spans="1:5">
      <c r="A567" s="194">
        <f t="shared" si="8"/>
        <v>7</v>
      </c>
      <c r="B567" s="123">
        <v>2080150</v>
      </c>
      <c r="C567" s="123" t="s">
        <v>160</v>
      </c>
      <c r="D567" s="410" t="s">
        <v>197</v>
      </c>
      <c r="E567" s="235">
        <v>0</v>
      </c>
    </row>
    <row r="568" customHeight="1" spans="1:5">
      <c r="A568" s="194">
        <f t="shared" si="8"/>
        <v>7</v>
      </c>
      <c r="B568" s="123">
        <v>2080199</v>
      </c>
      <c r="C568" s="125" t="s">
        <v>534</v>
      </c>
      <c r="D568" s="410">
        <v>209</v>
      </c>
      <c r="E568" s="227">
        <v>375.193092</v>
      </c>
    </row>
    <row r="569" customHeight="1" spans="1:5">
      <c r="A569" s="194">
        <f t="shared" si="8"/>
        <v>5</v>
      </c>
      <c r="B569" s="123">
        <v>20802</v>
      </c>
      <c r="C569" s="124" t="s">
        <v>535</v>
      </c>
      <c r="D569" s="410">
        <v>1790</v>
      </c>
      <c r="E569" s="227">
        <v>1584.433697</v>
      </c>
    </row>
    <row r="570" customHeight="1" spans="1:5">
      <c r="A570" s="194">
        <f t="shared" si="8"/>
        <v>7</v>
      </c>
      <c r="B570" s="123">
        <v>2080201</v>
      </c>
      <c r="C570" s="125" t="s">
        <v>151</v>
      </c>
      <c r="D570" s="410">
        <v>664</v>
      </c>
      <c r="E570" s="227">
        <v>583.871145</v>
      </c>
    </row>
    <row r="571" customHeight="1" spans="1:5">
      <c r="A571" s="194">
        <f t="shared" si="8"/>
        <v>7</v>
      </c>
      <c r="B571" s="123">
        <v>2080202</v>
      </c>
      <c r="C571" s="125" t="s">
        <v>152</v>
      </c>
      <c r="D571" s="410">
        <v>167</v>
      </c>
      <c r="E571" s="227">
        <v>105.529411</v>
      </c>
    </row>
    <row r="572" customHeight="1" spans="1:5">
      <c r="A572" s="194">
        <f t="shared" si="8"/>
        <v>7</v>
      </c>
      <c r="B572" s="123">
        <v>2080203</v>
      </c>
      <c r="C572" s="125" t="s">
        <v>153</v>
      </c>
      <c r="D572" s="410">
        <v>0</v>
      </c>
      <c r="E572" s="227">
        <v>56.21323</v>
      </c>
    </row>
    <row r="573" customHeight="1" spans="1:5">
      <c r="A573" s="194">
        <f t="shared" si="8"/>
        <v>7</v>
      </c>
      <c r="B573" s="123">
        <v>2080206</v>
      </c>
      <c r="C573" s="125" t="s">
        <v>536</v>
      </c>
      <c r="D573" s="410">
        <v>164</v>
      </c>
      <c r="E573" s="227">
        <v>206.611429</v>
      </c>
    </row>
    <row r="574" customHeight="1" spans="1:5">
      <c r="A574" s="194">
        <f t="shared" si="8"/>
        <v>7</v>
      </c>
      <c r="B574" s="123">
        <v>2080207</v>
      </c>
      <c r="C574" s="125" t="s">
        <v>537</v>
      </c>
      <c r="D574" s="410">
        <v>398</v>
      </c>
      <c r="E574" s="227">
        <v>91.9754</v>
      </c>
    </row>
    <row r="575" customHeight="1" spans="1:5">
      <c r="A575" s="194">
        <f t="shared" si="8"/>
        <v>7</v>
      </c>
      <c r="B575" s="123">
        <v>2080208</v>
      </c>
      <c r="C575" s="125" t="s">
        <v>538</v>
      </c>
      <c r="D575" s="410">
        <v>158</v>
      </c>
      <c r="E575" s="227">
        <v>15.9</v>
      </c>
    </row>
    <row r="576" customHeight="1" spans="1:5">
      <c r="A576" s="194">
        <f t="shared" si="8"/>
        <v>7</v>
      </c>
      <c r="B576" s="123">
        <v>2080299</v>
      </c>
      <c r="C576" s="125" t="s">
        <v>539</v>
      </c>
      <c r="D576" s="410">
        <v>239</v>
      </c>
      <c r="E576" s="227">
        <v>524.333082</v>
      </c>
    </row>
    <row r="577" hidden="1" customHeight="1" spans="1:5">
      <c r="A577" s="194">
        <f t="shared" si="8"/>
        <v>5</v>
      </c>
      <c r="B577" s="123">
        <v>20804</v>
      </c>
      <c r="C577" s="121" t="s">
        <v>540</v>
      </c>
      <c r="D577" s="410">
        <v>0</v>
      </c>
      <c r="E577" s="235">
        <v>0</v>
      </c>
    </row>
    <row r="578" hidden="1" customHeight="1" spans="1:5">
      <c r="A578" s="194">
        <f t="shared" si="8"/>
        <v>7</v>
      </c>
      <c r="B578" s="123">
        <v>2080402</v>
      </c>
      <c r="C578" s="123" t="s">
        <v>541</v>
      </c>
      <c r="D578" s="410">
        <v>0</v>
      </c>
      <c r="E578" s="235">
        <v>0</v>
      </c>
    </row>
    <row r="579" customHeight="1" spans="1:5">
      <c r="A579" s="194">
        <f t="shared" si="8"/>
        <v>5</v>
      </c>
      <c r="B579" s="123">
        <v>20805</v>
      </c>
      <c r="C579" s="124" t="s">
        <v>542</v>
      </c>
      <c r="D579" s="410">
        <v>32201</v>
      </c>
      <c r="E579" s="227">
        <v>43404.516235</v>
      </c>
    </row>
    <row r="580" customHeight="1" spans="1:5">
      <c r="A580" s="194">
        <f t="shared" si="8"/>
        <v>7</v>
      </c>
      <c r="B580" s="123">
        <v>2080501</v>
      </c>
      <c r="C580" s="125" t="s">
        <v>543</v>
      </c>
      <c r="D580" s="410">
        <v>170</v>
      </c>
      <c r="E580" s="227">
        <v>221.901217</v>
      </c>
    </row>
    <row r="581" customHeight="1" spans="1:5">
      <c r="A581" s="194">
        <f t="shared" si="8"/>
        <v>7</v>
      </c>
      <c r="B581" s="123">
        <v>2080502</v>
      </c>
      <c r="C581" s="125" t="s">
        <v>544</v>
      </c>
      <c r="D581" s="410">
        <v>31</v>
      </c>
      <c r="E581" s="227">
        <v>803.22559</v>
      </c>
    </row>
    <row r="582" hidden="1" customHeight="1" spans="1:5">
      <c r="A582" s="194">
        <f t="shared" si="8"/>
        <v>7</v>
      </c>
      <c r="B582" s="123">
        <v>2080503</v>
      </c>
      <c r="C582" s="123" t="s">
        <v>545</v>
      </c>
      <c r="D582" s="410">
        <v>0</v>
      </c>
      <c r="E582" s="235">
        <v>0</v>
      </c>
    </row>
    <row r="583" customHeight="1" spans="1:5">
      <c r="A583" s="194">
        <f t="shared" ref="A583:A646" si="9">LEN(B583)</f>
        <v>7</v>
      </c>
      <c r="B583" s="123">
        <v>2080505</v>
      </c>
      <c r="C583" s="125" t="s">
        <v>546</v>
      </c>
      <c r="D583" s="410">
        <v>16963</v>
      </c>
      <c r="E583" s="227">
        <v>19366.900505</v>
      </c>
    </row>
    <row r="584" customHeight="1" spans="1:5">
      <c r="A584" s="194">
        <f t="shared" si="9"/>
        <v>7</v>
      </c>
      <c r="B584" s="123">
        <v>2080506</v>
      </c>
      <c r="C584" s="125" t="s">
        <v>547</v>
      </c>
      <c r="D584" s="410">
        <v>8485</v>
      </c>
      <c r="E584" s="227">
        <v>9741.16132899999</v>
      </c>
    </row>
    <row r="585" hidden="1" customHeight="1" spans="1:5">
      <c r="A585" s="194">
        <f t="shared" si="9"/>
        <v>7</v>
      </c>
      <c r="B585" s="123">
        <v>2080507</v>
      </c>
      <c r="C585" s="123" t="s">
        <v>548</v>
      </c>
      <c r="D585" s="410">
        <v>0</v>
      </c>
      <c r="E585" s="235">
        <v>0</v>
      </c>
    </row>
    <row r="586" hidden="1" customHeight="1" spans="1:5">
      <c r="A586" s="194">
        <f t="shared" si="9"/>
        <v>7</v>
      </c>
      <c r="B586" s="123">
        <v>2080508</v>
      </c>
      <c r="C586" s="123" t="s">
        <v>549</v>
      </c>
      <c r="D586" s="410" t="s">
        <v>197</v>
      </c>
      <c r="E586" s="235">
        <v>0</v>
      </c>
    </row>
    <row r="587" customHeight="1" spans="1:5">
      <c r="A587" s="194">
        <f t="shared" si="9"/>
        <v>7</v>
      </c>
      <c r="B587" s="123">
        <v>2080599</v>
      </c>
      <c r="C587" s="125" t="s">
        <v>550</v>
      </c>
      <c r="D587" s="410">
        <v>6552</v>
      </c>
      <c r="E587" s="227">
        <v>13271.327594</v>
      </c>
    </row>
    <row r="588" customHeight="1" spans="1:5">
      <c r="A588" s="194">
        <f t="shared" si="9"/>
        <v>5</v>
      </c>
      <c r="B588" s="123">
        <v>20806</v>
      </c>
      <c r="C588" s="124" t="s">
        <v>551</v>
      </c>
      <c r="D588" s="410">
        <v>0</v>
      </c>
      <c r="E588" s="227">
        <v>2.5512</v>
      </c>
    </row>
    <row r="589" hidden="1" customHeight="1" spans="1:5">
      <c r="A589" s="194">
        <f t="shared" si="9"/>
        <v>7</v>
      </c>
      <c r="B589" s="123">
        <v>2080601</v>
      </c>
      <c r="C589" s="123" t="s">
        <v>552</v>
      </c>
      <c r="D589" s="410">
        <v>0</v>
      </c>
      <c r="E589" s="235">
        <v>0</v>
      </c>
    </row>
    <row r="590" hidden="1" customHeight="1" spans="1:5">
      <c r="A590" s="194">
        <f t="shared" si="9"/>
        <v>7</v>
      </c>
      <c r="B590" s="123">
        <v>2080602</v>
      </c>
      <c r="C590" s="123" t="s">
        <v>553</v>
      </c>
      <c r="D590" s="410">
        <v>0</v>
      </c>
      <c r="E590" s="235">
        <v>0</v>
      </c>
    </row>
    <row r="591" customHeight="1" spans="1:5">
      <c r="A591" s="194">
        <f t="shared" si="9"/>
        <v>7</v>
      </c>
      <c r="B591" s="123">
        <v>2080699</v>
      </c>
      <c r="C591" s="125" t="s">
        <v>554</v>
      </c>
      <c r="D591" s="410">
        <v>0</v>
      </c>
      <c r="E591" s="227">
        <v>2.5512</v>
      </c>
    </row>
    <row r="592" customHeight="1" spans="1:5">
      <c r="A592" s="194">
        <f t="shared" si="9"/>
        <v>5</v>
      </c>
      <c r="B592" s="123">
        <v>20807</v>
      </c>
      <c r="C592" s="124" t="s">
        <v>555</v>
      </c>
      <c r="D592" s="410">
        <v>3563</v>
      </c>
      <c r="E592" s="227">
        <f>5025.548252-750</f>
        <v>4275.548252</v>
      </c>
    </row>
    <row r="593" hidden="1" customHeight="1" spans="1:5">
      <c r="A593" s="194">
        <f t="shared" si="9"/>
        <v>7</v>
      </c>
      <c r="B593" s="123">
        <v>2080701</v>
      </c>
      <c r="C593" s="123" t="s">
        <v>556</v>
      </c>
      <c r="D593" s="410">
        <v>0</v>
      </c>
      <c r="E593" s="235">
        <v>0</v>
      </c>
    </row>
    <row r="594" hidden="1" customHeight="1" spans="1:5">
      <c r="A594" s="194">
        <f t="shared" si="9"/>
        <v>7</v>
      </c>
      <c r="B594" s="123">
        <v>2080702</v>
      </c>
      <c r="C594" s="123" t="s">
        <v>557</v>
      </c>
      <c r="D594" s="410">
        <v>0</v>
      </c>
      <c r="E594" s="235">
        <v>0</v>
      </c>
    </row>
    <row r="595" hidden="1" customHeight="1" spans="1:5">
      <c r="A595" s="194">
        <f t="shared" si="9"/>
        <v>7</v>
      </c>
      <c r="B595" s="123">
        <v>2080704</v>
      </c>
      <c r="C595" s="123" t="s">
        <v>558</v>
      </c>
      <c r="D595" s="410">
        <v>1000</v>
      </c>
      <c r="E595" s="235">
        <v>0</v>
      </c>
    </row>
    <row r="596" hidden="1" customHeight="1" spans="1:5">
      <c r="A596" s="194">
        <f t="shared" si="9"/>
        <v>7</v>
      </c>
      <c r="B596" s="123">
        <v>2080705</v>
      </c>
      <c r="C596" s="123" t="s">
        <v>559</v>
      </c>
      <c r="D596" s="410">
        <v>2000</v>
      </c>
      <c r="E596" s="235">
        <v>0</v>
      </c>
    </row>
    <row r="597" hidden="1" customHeight="1" spans="1:5">
      <c r="A597" s="194">
        <f t="shared" si="9"/>
        <v>7</v>
      </c>
      <c r="B597" s="123">
        <v>2080709</v>
      </c>
      <c r="C597" s="123" t="s">
        <v>560</v>
      </c>
      <c r="D597" s="410">
        <v>0</v>
      </c>
      <c r="E597" s="235">
        <v>0</v>
      </c>
    </row>
    <row r="598" hidden="1" customHeight="1" spans="1:5">
      <c r="A598" s="194">
        <f t="shared" si="9"/>
        <v>7</v>
      </c>
      <c r="B598" s="123">
        <v>2080711</v>
      </c>
      <c r="C598" s="123" t="s">
        <v>561</v>
      </c>
      <c r="D598" s="410">
        <v>0</v>
      </c>
      <c r="E598" s="235">
        <v>0</v>
      </c>
    </row>
    <row r="599" hidden="1" customHeight="1" spans="1:5">
      <c r="A599" s="194">
        <f t="shared" si="9"/>
        <v>7</v>
      </c>
      <c r="B599" s="123">
        <v>2080712</v>
      </c>
      <c r="C599" s="123" t="s">
        <v>562</v>
      </c>
      <c r="D599" s="410">
        <v>0</v>
      </c>
      <c r="E599" s="235">
        <v>0</v>
      </c>
    </row>
    <row r="600" hidden="1" customHeight="1" spans="1:5">
      <c r="A600" s="194">
        <f t="shared" si="9"/>
        <v>7</v>
      </c>
      <c r="B600" s="123">
        <v>2080713</v>
      </c>
      <c r="C600" s="123" t="s">
        <v>563</v>
      </c>
      <c r="D600" s="410">
        <v>0</v>
      </c>
      <c r="E600" s="235">
        <v>0</v>
      </c>
    </row>
    <row r="601" customHeight="1" spans="1:5">
      <c r="A601" s="194">
        <f t="shared" si="9"/>
        <v>7</v>
      </c>
      <c r="B601" s="123">
        <v>2080799</v>
      </c>
      <c r="C601" s="125" t="s">
        <v>564</v>
      </c>
      <c r="D601" s="410">
        <v>563</v>
      </c>
      <c r="E601" s="227">
        <f>5025.548252+750</f>
        <v>5775.548252</v>
      </c>
    </row>
    <row r="602" customHeight="1" spans="1:5">
      <c r="A602" s="194">
        <f t="shared" si="9"/>
        <v>5</v>
      </c>
      <c r="B602" s="123">
        <v>20808</v>
      </c>
      <c r="C602" s="124" t="s">
        <v>565</v>
      </c>
      <c r="D602" s="410">
        <v>8453</v>
      </c>
      <c r="E602" s="227">
        <v>12279.228629</v>
      </c>
    </row>
    <row r="603" customHeight="1" spans="1:5">
      <c r="A603" s="194">
        <f t="shared" si="9"/>
        <v>7</v>
      </c>
      <c r="B603" s="123">
        <v>2080801</v>
      </c>
      <c r="C603" s="125" t="s">
        <v>566</v>
      </c>
      <c r="D603" s="410">
        <v>1321</v>
      </c>
      <c r="E603" s="227">
        <v>905.14369</v>
      </c>
    </row>
    <row r="604" customHeight="1" spans="1:5">
      <c r="A604" s="194">
        <f t="shared" si="9"/>
        <v>7</v>
      </c>
      <c r="B604" s="123">
        <v>2080802</v>
      </c>
      <c r="C604" s="125" t="s">
        <v>567</v>
      </c>
      <c r="D604" s="410">
        <v>1706</v>
      </c>
      <c r="E604" s="227">
        <v>1.9293</v>
      </c>
    </row>
    <row r="605" hidden="1" customHeight="1" spans="1:5">
      <c r="A605" s="194">
        <f t="shared" si="9"/>
        <v>7</v>
      </c>
      <c r="B605" s="123">
        <v>2080803</v>
      </c>
      <c r="C605" s="123" t="s">
        <v>568</v>
      </c>
      <c r="D605" s="410">
        <v>4160</v>
      </c>
      <c r="E605" s="415">
        <v>0</v>
      </c>
    </row>
    <row r="606" hidden="1" customHeight="1" spans="1:5">
      <c r="A606" s="194">
        <f t="shared" si="9"/>
        <v>7</v>
      </c>
      <c r="B606" s="123">
        <v>2080804</v>
      </c>
      <c r="C606" s="123" t="s">
        <v>569</v>
      </c>
      <c r="D606" s="410">
        <v>102</v>
      </c>
      <c r="E606" s="415"/>
    </row>
    <row r="607" customHeight="1" spans="1:5">
      <c r="A607" s="194">
        <f t="shared" si="9"/>
        <v>7</v>
      </c>
      <c r="B607" s="123">
        <v>2080805</v>
      </c>
      <c r="C607" s="125" t="s">
        <v>570</v>
      </c>
      <c r="D607" s="410">
        <v>0</v>
      </c>
      <c r="E607" s="227">
        <v>1559.3301</v>
      </c>
    </row>
    <row r="608" customHeight="1" spans="1:5">
      <c r="A608" s="194">
        <f t="shared" si="9"/>
        <v>7</v>
      </c>
      <c r="B608" s="123">
        <v>2080808</v>
      </c>
      <c r="C608" s="125" t="s">
        <v>571</v>
      </c>
      <c r="D608" s="410">
        <v>532</v>
      </c>
      <c r="E608" s="227">
        <v>130.2566</v>
      </c>
    </row>
    <row r="609" customHeight="1" spans="1:5">
      <c r="A609" s="194">
        <f t="shared" si="9"/>
        <v>7</v>
      </c>
      <c r="B609" s="123">
        <v>2080899</v>
      </c>
      <c r="C609" s="125" t="s">
        <v>572</v>
      </c>
      <c r="D609" s="410">
        <v>632</v>
      </c>
      <c r="E609" s="227">
        <v>9682.568939</v>
      </c>
    </row>
    <row r="610" customHeight="1" spans="1:5">
      <c r="A610" s="194">
        <f t="shared" si="9"/>
        <v>5</v>
      </c>
      <c r="B610" s="123">
        <v>20809</v>
      </c>
      <c r="C610" s="124" t="s">
        <v>573</v>
      </c>
      <c r="D610" s="410">
        <v>4390</v>
      </c>
      <c r="E610" s="227">
        <f>3024.098687-120</f>
        <v>2904.098687</v>
      </c>
    </row>
    <row r="611" customHeight="1" spans="1:5">
      <c r="A611" s="194">
        <f t="shared" si="9"/>
        <v>7</v>
      </c>
      <c r="B611" s="123">
        <v>2080901</v>
      </c>
      <c r="C611" s="125" t="s">
        <v>574</v>
      </c>
      <c r="D611" s="410">
        <v>1805</v>
      </c>
      <c r="E611" s="227">
        <v>1630.887795</v>
      </c>
    </row>
    <row r="612" customHeight="1" spans="1:5">
      <c r="A612" s="194">
        <f t="shared" si="9"/>
        <v>7</v>
      </c>
      <c r="B612" s="123">
        <v>2080902</v>
      </c>
      <c r="C612" s="125" t="s">
        <v>575</v>
      </c>
      <c r="D612" s="410">
        <v>276</v>
      </c>
      <c r="E612" s="227">
        <v>83.99357</v>
      </c>
    </row>
    <row r="613" customHeight="1" spans="1:5">
      <c r="A613" s="194">
        <f t="shared" si="9"/>
        <v>7</v>
      </c>
      <c r="B613" s="123">
        <v>2080903</v>
      </c>
      <c r="C613" s="125" t="s">
        <v>576</v>
      </c>
      <c r="D613" s="410">
        <v>47</v>
      </c>
      <c r="E613" s="227">
        <v>352.244534</v>
      </c>
    </row>
    <row r="614" hidden="1" customHeight="1" spans="1:5">
      <c r="A614" s="194">
        <f t="shared" si="9"/>
        <v>7</v>
      </c>
      <c r="B614" s="123">
        <v>2080904</v>
      </c>
      <c r="C614" s="123" t="s">
        <v>577</v>
      </c>
      <c r="D614" s="410">
        <v>57</v>
      </c>
      <c r="E614" s="235">
        <v>0</v>
      </c>
    </row>
    <row r="615" customHeight="1" spans="1:5">
      <c r="A615" s="194">
        <f t="shared" si="9"/>
        <v>7</v>
      </c>
      <c r="B615" s="123">
        <v>2080905</v>
      </c>
      <c r="C615" s="125" t="s">
        <v>578</v>
      </c>
      <c r="D615" s="410">
        <v>601</v>
      </c>
      <c r="E615" s="227">
        <f>920.786968-120</f>
        <v>800.786968</v>
      </c>
    </row>
    <row r="616" customHeight="1" spans="1:5">
      <c r="A616" s="194">
        <f t="shared" si="9"/>
        <v>7</v>
      </c>
      <c r="B616" s="123">
        <v>2080999</v>
      </c>
      <c r="C616" s="125" t="s">
        <v>579</v>
      </c>
      <c r="D616" s="410">
        <v>1604</v>
      </c>
      <c r="E616" s="227">
        <v>36.18582</v>
      </c>
    </row>
    <row r="617" customHeight="1" spans="1:5">
      <c r="A617" s="194">
        <f t="shared" si="9"/>
        <v>5</v>
      </c>
      <c r="B617" s="123">
        <v>20810</v>
      </c>
      <c r="C617" s="124" t="s">
        <v>580</v>
      </c>
      <c r="D617" s="410">
        <v>3294</v>
      </c>
      <c r="E617" s="227">
        <v>6513.049232</v>
      </c>
    </row>
    <row r="618" customHeight="1" spans="1:5">
      <c r="A618" s="194">
        <f t="shared" si="9"/>
        <v>7</v>
      </c>
      <c r="B618" s="123">
        <v>2081001</v>
      </c>
      <c r="C618" s="125" t="s">
        <v>581</v>
      </c>
      <c r="D618" s="410">
        <v>196</v>
      </c>
      <c r="E618" s="227">
        <v>447.3463</v>
      </c>
    </row>
    <row r="619" customHeight="1" spans="1:5">
      <c r="A619" s="194">
        <f t="shared" si="9"/>
        <v>7</v>
      </c>
      <c r="B619" s="123">
        <v>2081002</v>
      </c>
      <c r="C619" s="125" t="s">
        <v>582</v>
      </c>
      <c r="D619" s="410">
        <v>2929</v>
      </c>
      <c r="E619" s="227">
        <v>1046.330832</v>
      </c>
    </row>
    <row r="620" hidden="1" customHeight="1" spans="1:5">
      <c r="A620" s="194">
        <f t="shared" si="9"/>
        <v>7</v>
      </c>
      <c r="B620" s="123">
        <v>2081003</v>
      </c>
      <c r="C620" s="123" t="s">
        <v>583</v>
      </c>
      <c r="D620" s="410">
        <v>0</v>
      </c>
      <c r="E620" s="235">
        <v>0</v>
      </c>
    </row>
    <row r="621" customHeight="1" spans="1:5">
      <c r="A621" s="194">
        <f t="shared" si="9"/>
        <v>7</v>
      </c>
      <c r="B621" s="123">
        <v>2081004</v>
      </c>
      <c r="C621" s="125" t="s">
        <v>584</v>
      </c>
      <c r="D621" s="410">
        <v>9</v>
      </c>
      <c r="E621" s="227">
        <v>19.3721</v>
      </c>
    </row>
    <row r="622" hidden="1" customHeight="1" spans="1:5">
      <c r="A622" s="194">
        <f t="shared" si="9"/>
        <v>7</v>
      </c>
      <c r="B622" s="123">
        <v>2081005</v>
      </c>
      <c r="C622" s="123" t="s">
        <v>585</v>
      </c>
      <c r="D622" s="410">
        <v>0</v>
      </c>
      <c r="E622" s="235">
        <v>0</v>
      </c>
    </row>
    <row r="623" customHeight="1" spans="1:5">
      <c r="A623" s="194">
        <f t="shared" si="9"/>
        <v>7</v>
      </c>
      <c r="B623" s="123">
        <v>2081006</v>
      </c>
      <c r="C623" s="125" t="s">
        <v>586</v>
      </c>
      <c r="D623" s="410">
        <v>160</v>
      </c>
      <c r="E623" s="227">
        <v>5000</v>
      </c>
    </row>
    <row r="624" hidden="1" customHeight="1" spans="1:5">
      <c r="A624" s="194">
        <f t="shared" si="9"/>
        <v>7</v>
      </c>
      <c r="B624" s="123">
        <v>2081099</v>
      </c>
      <c r="C624" s="123" t="s">
        <v>587</v>
      </c>
      <c r="D624" s="410">
        <v>0</v>
      </c>
      <c r="E624" s="235">
        <v>0</v>
      </c>
    </row>
    <row r="625" customHeight="1" spans="1:5">
      <c r="A625" s="194">
        <f t="shared" si="9"/>
        <v>5</v>
      </c>
      <c r="B625" s="123">
        <v>20811</v>
      </c>
      <c r="C625" s="124" t="s">
        <v>588</v>
      </c>
      <c r="D625" s="410">
        <v>4012</v>
      </c>
      <c r="E625" s="227">
        <v>3550.776382</v>
      </c>
    </row>
    <row r="626" customHeight="1" spans="1:5">
      <c r="A626" s="194">
        <f t="shared" si="9"/>
        <v>7</v>
      </c>
      <c r="B626" s="123">
        <v>2081101</v>
      </c>
      <c r="C626" s="125" t="s">
        <v>151</v>
      </c>
      <c r="D626" s="410">
        <v>154</v>
      </c>
      <c r="E626" s="227">
        <v>231.90433</v>
      </c>
    </row>
    <row r="627" hidden="1" customHeight="1" spans="1:5">
      <c r="A627" s="194">
        <f t="shared" si="9"/>
        <v>7</v>
      </c>
      <c r="B627" s="123">
        <v>2081102</v>
      </c>
      <c r="C627" s="123" t="s">
        <v>152</v>
      </c>
      <c r="D627" s="410">
        <v>0</v>
      </c>
      <c r="E627" s="235">
        <v>0</v>
      </c>
    </row>
    <row r="628" customHeight="1" spans="1:5">
      <c r="A628" s="194">
        <f t="shared" si="9"/>
        <v>7</v>
      </c>
      <c r="B628" s="123">
        <v>2081103</v>
      </c>
      <c r="C628" s="125" t="s">
        <v>153</v>
      </c>
      <c r="D628" s="410">
        <v>0</v>
      </c>
      <c r="E628" s="227">
        <v>15.876052</v>
      </c>
    </row>
    <row r="629" customHeight="1" spans="1:5">
      <c r="A629" s="194">
        <f t="shared" si="9"/>
        <v>7</v>
      </c>
      <c r="B629" s="123">
        <v>2081104</v>
      </c>
      <c r="C629" s="125" t="s">
        <v>589</v>
      </c>
      <c r="D629" s="410">
        <v>1244</v>
      </c>
      <c r="E629" s="227">
        <v>326.408249</v>
      </c>
    </row>
    <row r="630" customHeight="1" spans="1:5">
      <c r="A630" s="194">
        <f t="shared" si="9"/>
        <v>7</v>
      </c>
      <c r="B630" s="123">
        <v>2081105</v>
      </c>
      <c r="C630" s="125" t="s">
        <v>590</v>
      </c>
      <c r="D630" s="410">
        <v>561</v>
      </c>
      <c r="E630" s="227">
        <v>88.03549</v>
      </c>
    </row>
    <row r="631" customHeight="1" spans="1:5">
      <c r="A631" s="194">
        <f t="shared" si="9"/>
        <v>7</v>
      </c>
      <c r="B631" s="123">
        <v>2081106</v>
      </c>
      <c r="C631" s="125" t="s">
        <v>591</v>
      </c>
      <c r="D631" s="410">
        <v>4</v>
      </c>
      <c r="E631" s="227">
        <v>32.4051</v>
      </c>
    </row>
    <row r="632" customHeight="1" spans="1:5">
      <c r="A632" s="194">
        <f t="shared" si="9"/>
        <v>7</v>
      </c>
      <c r="B632" s="123">
        <v>2081107</v>
      </c>
      <c r="C632" s="125" t="s">
        <v>592</v>
      </c>
      <c r="D632" s="410">
        <v>1751</v>
      </c>
      <c r="E632" s="227">
        <v>2044.3362</v>
      </c>
    </row>
    <row r="633" customHeight="1" spans="1:5">
      <c r="A633" s="194">
        <f t="shared" si="9"/>
        <v>7</v>
      </c>
      <c r="B633" s="123">
        <v>2081199</v>
      </c>
      <c r="C633" s="125" t="s">
        <v>593</v>
      </c>
      <c r="D633" s="410">
        <v>299</v>
      </c>
      <c r="E633" s="227">
        <v>811.810961</v>
      </c>
    </row>
    <row r="634" customHeight="1" spans="1:5">
      <c r="A634" s="194">
        <f t="shared" si="9"/>
        <v>5</v>
      </c>
      <c r="B634" s="123">
        <v>20816</v>
      </c>
      <c r="C634" s="124" t="s">
        <v>594</v>
      </c>
      <c r="D634" s="410">
        <v>110</v>
      </c>
      <c r="E634" s="227">
        <v>191.306047</v>
      </c>
    </row>
    <row r="635" customHeight="1" spans="1:5">
      <c r="A635" s="194">
        <f t="shared" si="9"/>
        <v>7</v>
      </c>
      <c r="B635" s="123">
        <v>2081601</v>
      </c>
      <c r="C635" s="125" t="s">
        <v>151</v>
      </c>
      <c r="D635" s="410">
        <v>78</v>
      </c>
      <c r="E635" s="227">
        <v>133.891381</v>
      </c>
    </row>
    <row r="636" hidden="1" customHeight="1" spans="1:5">
      <c r="A636" s="194">
        <f t="shared" si="9"/>
        <v>7</v>
      </c>
      <c r="B636" s="123">
        <v>2081602</v>
      </c>
      <c r="C636" s="123" t="s">
        <v>152</v>
      </c>
      <c r="D636" s="410">
        <v>0</v>
      </c>
      <c r="E636" s="235">
        <v>0</v>
      </c>
    </row>
    <row r="637" hidden="1" customHeight="1" spans="1:5">
      <c r="A637" s="194">
        <f t="shared" si="9"/>
        <v>7</v>
      </c>
      <c r="B637" s="123">
        <v>2081603</v>
      </c>
      <c r="C637" s="123" t="s">
        <v>153</v>
      </c>
      <c r="D637" s="410">
        <v>0</v>
      </c>
      <c r="E637" s="235">
        <v>0</v>
      </c>
    </row>
    <row r="638" customHeight="1" spans="1:5">
      <c r="A638" s="194">
        <f t="shared" si="9"/>
        <v>7</v>
      </c>
      <c r="B638" s="123">
        <v>2081699</v>
      </c>
      <c r="C638" s="125" t="s">
        <v>595</v>
      </c>
      <c r="D638" s="410">
        <v>31</v>
      </c>
      <c r="E638" s="227">
        <v>57.414666</v>
      </c>
    </row>
    <row r="639" customHeight="1" spans="1:5">
      <c r="A639" s="194">
        <f t="shared" si="9"/>
        <v>5</v>
      </c>
      <c r="B639" s="123">
        <v>20819</v>
      </c>
      <c r="C639" s="124" t="s">
        <v>596</v>
      </c>
      <c r="D639" s="410">
        <v>18008</v>
      </c>
      <c r="E639" s="227">
        <v>19990.8151</v>
      </c>
    </row>
    <row r="640" customHeight="1" spans="1:5">
      <c r="A640" s="194">
        <f t="shared" si="9"/>
        <v>7</v>
      </c>
      <c r="B640" s="123">
        <v>2081901</v>
      </c>
      <c r="C640" s="125" t="s">
        <v>597</v>
      </c>
      <c r="D640" s="410">
        <v>2510</v>
      </c>
      <c r="E640" s="227">
        <v>4795.9496</v>
      </c>
    </row>
    <row r="641" customHeight="1" spans="1:5">
      <c r="A641" s="194">
        <f t="shared" si="9"/>
        <v>7</v>
      </c>
      <c r="B641" s="123">
        <v>2081902</v>
      </c>
      <c r="C641" s="125" t="s">
        <v>598</v>
      </c>
      <c r="D641" s="410">
        <v>15498</v>
      </c>
      <c r="E641" s="227">
        <v>15194.8655</v>
      </c>
    </row>
    <row r="642" customHeight="1" spans="1:5">
      <c r="A642" s="194">
        <f t="shared" si="9"/>
        <v>5</v>
      </c>
      <c r="B642" s="123">
        <v>20820</v>
      </c>
      <c r="C642" s="124" t="s">
        <v>599</v>
      </c>
      <c r="D642" s="410">
        <v>1166</v>
      </c>
      <c r="E642" s="227">
        <v>1157.737638</v>
      </c>
    </row>
    <row r="643" customHeight="1" spans="1:5">
      <c r="A643" s="194">
        <f t="shared" si="9"/>
        <v>7</v>
      </c>
      <c r="B643" s="123">
        <v>2082001</v>
      </c>
      <c r="C643" s="125" t="s">
        <v>600</v>
      </c>
      <c r="D643" s="410">
        <v>1032</v>
      </c>
      <c r="E643" s="227">
        <v>1098.09328</v>
      </c>
    </row>
    <row r="644" customHeight="1" spans="1:5">
      <c r="A644" s="194">
        <f t="shared" si="9"/>
        <v>7</v>
      </c>
      <c r="B644" s="123">
        <v>2082002</v>
      </c>
      <c r="C644" s="125" t="s">
        <v>601</v>
      </c>
      <c r="D644" s="410">
        <v>135</v>
      </c>
      <c r="E644" s="227">
        <v>59.644358</v>
      </c>
    </row>
    <row r="645" customHeight="1" spans="1:5">
      <c r="A645" s="194">
        <f t="shared" si="9"/>
        <v>5</v>
      </c>
      <c r="B645" s="123">
        <v>20821</v>
      </c>
      <c r="C645" s="124" t="s">
        <v>602</v>
      </c>
      <c r="D645" s="410">
        <v>5774</v>
      </c>
      <c r="E645" s="227">
        <v>6175.4407</v>
      </c>
    </row>
    <row r="646" customHeight="1" spans="1:5">
      <c r="A646" s="194">
        <f t="shared" si="9"/>
        <v>7</v>
      </c>
      <c r="B646" s="123">
        <v>2082101</v>
      </c>
      <c r="C646" s="125" t="s">
        <v>603</v>
      </c>
      <c r="D646" s="410">
        <v>428</v>
      </c>
      <c r="E646" s="227">
        <v>125.6243</v>
      </c>
    </row>
    <row r="647" customHeight="1" spans="1:5">
      <c r="A647" s="194">
        <f t="shared" ref="A647:A710" si="10">LEN(B647)</f>
        <v>7</v>
      </c>
      <c r="B647" s="123">
        <v>2082102</v>
      </c>
      <c r="C647" s="125" t="s">
        <v>604</v>
      </c>
      <c r="D647" s="410">
        <v>5346</v>
      </c>
      <c r="E647" s="227">
        <v>6049.8164</v>
      </c>
    </row>
    <row r="648" hidden="1" customHeight="1" spans="1:5">
      <c r="A648" s="194">
        <f t="shared" si="10"/>
        <v>5</v>
      </c>
      <c r="B648" s="123">
        <v>20824</v>
      </c>
      <c r="C648" s="121" t="s">
        <v>605</v>
      </c>
      <c r="D648" s="410">
        <v>0</v>
      </c>
      <c r="E648" s="235">
        <v>0</v>
      </c>
    </row>
    <row r="649" hidden="1" customHeight="1" spans="1:5">
      <c r="A649" s="194">
        <f t="shared" si="10"/>
        <v>7</v>
      </c>
      <c r="B649" s="123">
        <v>2082401</v>
      </c>
      <c r="C649" s="123" t="s">
        <v>606</v>
      </c>
      <c r="D649" s="410">
        <v>0</v>
      </c>
      <c r="E649" s="235">
        <v>0</v>
      </c>
    </row>
    <row r="650" hidden="1" customHeight="1" spans="1:5">
      <c r="A650" s="194">
        <f t="shared" si="10"/>
        <v>7</v>
      </c>
      <c r="B650" s="123">
        <v>2082402</v>
      </c>
      <c r="C650" s="123" t="s">
        <v>607</v>
      </c>
      <c r="D650" s="410">
        <v>0</v>
      </c>
      <c r="E650" s="235">
        <v>0</v>
      </c>
    </row>
    <row r="651" customHeight="1" spans="1:5">
      <c r="A651" s="194">
        <f t="shared" si="10"/>
        <v>5</v>
      </c>
      <c r="B651" s="123">
        <v>20825</v>
      </c>
      <c r="C651" s="124" t="s">
        <v>608</v>
      </c>
      <c r="D651" s="410">
        <v>650</v>
      </c>
      <c r="E651" s="227">
        <v>634.4622</v>
      </c>
    </row>
    <row r="652" customHeight="1" spans="1:5">
      <c r="A652" s="194">
        <f t="shared" si="10"/>
        <v>7</v>
      </c>
      <c r="B652" s="123">
        <v>2082501</v>
      </c>
      <c r="C652" s="125" t="s">
        <v>609</v>
      </c>
      <c r="D652" s="410">
        <v>98</v>
      </c>
      <c r="E652" s="227">
        <v>81</v>
      </c>
    </row>
    <row r="653" customHeight="1" spans="1:5">
      <c r="A653" s="194">
        <f t="shared" si="10"/>
        <v>7</v>
      </c>
      <c r="B653" s="123">
        <v>2082502</v>
      </c>
      <c r="C653" s="125" t="s">
        <v>610</v>
      </c>
      <c r="D653" s="410">
        <v>552</v>
      </c>
      <c r="E653" s="227">
        <v>553.4622</v>
      </c>
    </row>
    <row r="654" hidden="1" customHeight="1" spans="1:5">
      <c r="A654" s="194">
        <f t="shared" si="10"/>
        <v>5</v>
      </c>
      <c r="B654" s="123">
        <v>20826</v>
      </c>
      <c r="C654" s="121" t="s">
        <v>611</v>
      </c>
      <c r="D654" s="410">
        <v>0</v>
      </c>
      <c r="E654" s="235">
        <v>0</v>
      </c>
    </row>
    <row r="655" hidden="1" customHeight="1" spans="1:5">
      <c r="A655" s="194">
        <f t="shared" si="10"/>
        <v>7</v>
      </c>
      <c r="B655" s="123">
        <v>2082601</v>
      </c>
      <c r="C655" s="123" t="s">
        <v>612</v>
      </c>
      <c r="D655" s="410">
        <v>0</v>
      </c>
      <c r="E655" s="235">
        <v>0</v>
      </c>
    </row>
    <row r="656" hidden="1" customHeight="1" spans="1:5">
      <c r="A656" s="194">
        <f t="shared" si="10"/>
        <v>7</v>
      </c>
      <c r="B656" s="123">
        <v>2082602</v>
      </c>
      <c r="C656" s="123" t="s">
        <v>613</v>
      </c>
      <c r="D656" s="410">
        <v>0</v>
      </c>
      <c r="E656" s="235">
        <v>0</v>
      </c>
    </row>
    <row r="657" hidden="1" customHeight="1" spans="1:5">
      <c r="A657" s="194">
        <f t="shared" si="10"/>
        <v>7</v>
      </c>
      <c r="B657" s="123">
        <v>2082699</v>
      </c>
      <c r="C657" s="123" t="s">
        <v>614</v>
      </c>
      <c r="D657" s="410">
        <v>0</v>
      </c>
      <c r="E657" s="235">
        <v>0</v>
      </c>
    </row>
    <row r="658" hidden="1" customHeight="1" spans="1:5">
      <c r="A658" s="194">
        <f t="shared" si="10"/>
        <v>5</v>
      </c>
      <c r="B658" s="123">
        <v>20827</v>
      </c>
      <c r="C658" s="121" t="s">
        <v>615</v>
      </c>
      <c r="D658" s="410">
        <v>0</v>
      </c>
      <c r="E658" s="235">
        <v>0</v>
      </c>
    </row>
    <row r="659" hidden="1" customHeight="1" spans="1:5">
      <c r="A659" s="194">
        <f t="shared" si="10"/>
        <v>7</v>
      </c>
      <c r="B659" s="123">
        <v>2082701</v>
      </c>
      <c r="C659" s="123" t="s">
        <v>616</v>
      </c>
      <c r="D659" s="410">
        <v>0</v>
      </c>
      <c r="E659" s="235">
        <v>0</v>
      </c>
    </row>
    <row r="660" hidden="1" customHeight="1" spans="1:5">
      <c r="A660" s="194">
        <f t="shared" si="10"/>
        <v>7</v>
      </c>
      <c r="B660" s="123">
        <v>2082702</v>
      </c>
      <c r="C660" s="123" t="s">
        <v>617</v>
      </c>
      <c r="D660" s="410">
        <v>0</v>
      </c>
      <c r="E660" s="235">
        <v>0</v>
      </c>
    </row>
    <row r="661" hidden="1" customHeight="1" spans="1:5">
      <c r="A661" s="194">
        <f t="shared" si="10"/>
        <v>7</v>
      </c>
      <c r="B661" s="123">
        <v>2082799</v>
      </c>
      <c r="C661" s="123" t="s">
        <v>618</v>
      </c>
      <c r="D661" s="410">
        <v>0</v>
      </c>
      <c r="E661" s="235">
        <v>0</v>
      </c>
    </row>
    <row r="662" customHeight="1" spans="1:5">
      <c r="A662" s="194">
        <f t="shared" si="10"/>
        <v>5</v>
      </c>
      <c r="B662" s="123">
        <v>20828</v>
      </c>
      <c r="C662" s="124" t="s">
        <v>619</v>
      </c>
      <c r="D662" s="410">
        <v>653</v>
      </c>
      <c r="E662" s="227">
        <v>674.50761</v>
      </c>
    </row>
    <row r="663" customHeight="1" spans="1:5">
      <c r="A663" s="194">
        <f t="shared" si="10"/>
        <v>7</v>
      </c>
      <c r="B663" s="123">
        <v>2082801</v>
      </c>
      <c r="C663" s="125" t="s">
        <v>151</v>
      </c>
      <c r="D663" s="410">
        <v>210</v>
      </c>
      <c r="E663" s="227">
        <v>228.372498</v>
      </c>
    </row>
    <row r="664" customHeight="1" spans="1:5">
      <c r="A664" s="194">
        <f t="shared" si="10"/>
        <v>7</v>
      </c>
      <c r="B664" s="123">
        <v>2082802</v>
      </c>
      <c r="C664" s="125" t="s">
        <v>152</v>
      </c>
      <c r="D664" s="410">
        <v>227</v>
      </c>
      <c r="E664" s="227">
        <v>99.22274</v>
      </c>
    </row>
    <row r="665" hidden="1" customHeight="1" spans="1:5">
      <c r="A665" s="194">
        <f t="shared" si="10"/>
        <v>7</v>
      </c>
      <c r="B665" s="123">
        <v>2082803</v>
      </c>
      <c r="C665" s="123" t="s">
        <v>153</v>
      </c>
      <c r="D665" s="410">
        <v>0</v>
      </c>
      <c r="E665" s="235">
        <v>0</v>
      </c>
    </row>
    <row r="666" customHeight="1" spans="1:5">
      <c r="A666" s="194">
        <f t="shared" si="10"/>
        <v>7</v>
      </c>
      <c r="B666" s="123">
        <v>2082804</v>
      </c>
      <c r="C666" s="125" t="s">
        <v>620</v>
      </c>
      <c r="D666" s="410">
        <v>41</v>
      </c>
      <c r="E666" s="227">
        <v>112.371905</v>
      </c>
    </row>
    <row r="667" customHeight="1" spans="1:5">
      <c r="A667" s="194">
        <f t="shared" si="10"/>
        <v>7</v>
      </c>
      <c r="B667" s="123">
        <v>2082805</v>
      </c>
      <c r="C667" s="125" t="s">
        <v>621</v>
      </c>
      <c r="D667" s="410">
        <v>0</v>
      </c>
      <c r="E667" s="227">
        <v>23.978824</v>
      </c>
    </row>
    <row r="668" customHeight="1" spans="1:5">
      <c r="A668" s="194">
        <f t="shared" si="10"/>
        <v>7</v>
      </c>
      <c r="B668" s="123">
        <v>2082850</v>
      </c>
      <c r="C668" s="125" t="s">
        <v>160</v>
      </c>
      <c r="D668" s="410">
        <v>176</v>
      </c>
      <c r="E668" s="227">
        <v>203.01557</v>
      </c>
    </row>
    <row r="669" customHeight="1" spans="1:5">
      <c r="A669" s="194">
        <f t="shared" si="10"/>
        <v>7</v>
      </c>
      <c r="B669" s="123">
        <v>2082899</v>
      </c>
      <c r="C669" s="125" t="s">
        <v>622</v>
      </c>
      <c r="D669" s="410">
        <v>0</v>
      </c>
      <c r="E669" s="227">
        <v>7.546073</v>
      </c>
    </row>
    <row r="670" hidden="1" customHeight="1" spans="1:5">
      <c r="A670" s="194">
        <f t="shared" si="10"/>
        <v>5</v>
      </c>
      <c r="B670" s="123">
        <v>20830</v>
      </c>
      <c r="C670" s="121" t="s">
        <v>623</v>
      </c>
      <c r="D670" s="410">
        <v>0</v>
      </c>
      <c r="E670" s="235">
        <v>0</v>
      </c>
    </row>
    <row r="671" hidden="1" customHeight="1" spans="1:5">
      <c r="A671" s="194">
        <f t="shared" si="10"/>
        <v>7</v>
      </c>
      <c r="B671" s="123">
        <v>2083001</v>
      </c>
      <c r="C671" s="123" t="s">
        <v>624</v>
      </c>
      <c r="D671" s="410">
        <v>0</v>
      </c>
      <c r="E671" s="235">
        <v>0</v>
      </c>
    </row>
    <row r="672" hidden="1" customHeight="1" spans="1:5">
      <c r="A672" s="194">
        <f t="shared" si="10"/>
        <v>7</v>
      </c>
      <c r="B672" s="123">
        <v>2083099</v>
      </c>
      <c r="C672" s="123" t="s">
        <v>625</v>
      </c>
      <c r="D672" s="410">
        <v>0</v>
      </c>
      <c r="E672" s="235">
        <v>0</v>
      </c>
    </row>
    <row r="673" customHeight="1" spans="1:5">
      <c r="A673" s="194">
        <f t="shared" si="10"/>
        <v>5</v>
      </c>
      <c r="B673" s="123">
        <v>20899</v>
      </c>
      <c r="C673" s="124" t="s">
        <v>626</v>
      </c>
      <c r="D673" s="410">
        <v>888</v>
      </c>
      <c r="E673" s="227">
        <v>675.815479</v>
      </c>
    </row>
    <row r="674" customHeight="1" spans="1:5">
      <c r="A674" s="194">
        <f t="shared" si="10"/>
        <v>7</v>
      </c>
      <c r="B674" s="123">
        <v>2089999</v>
      </c>
      <c r="C674" s="125" t="s">
        <v>627</v>
      </c>
      <c r="D674" s="410" t="s">
        <v>197</v>
      </c>
      <c r="E674" s="227">
        <v>675.815479</v>
      </c>
    </row>
    <row r="675" customHeight="1" spans="1:6">
      <c r="A675" s="194">
        <f t="shared" si="10"/>
        <v>3</v>
      </c>
      <c r="B675" s="123">
        <v>210</v>
      </c>
      <c r="C675" s="124" t="s">
        <v>628</v>
      </c>
      <c r="D675" s="410">
        <v>95528</v>
      </c>
      <c r="E675" s="227">
        <v>88468.484457</v>
      </c>
      <c r="F675" s="412"/>
    </row>
    <row r="676" customHeight="1" spans="1:5">
      <c r="A676" s="194">
        <f t="shared" si="10"/>
        <v>5</v>
      </c>
      <c r="B676" s="123">
        <v>21001</v>
      </c>
      <c r="C676" s="124" t="s">
        <v>629</v>
      </c>
      <c r="D676" s="410">
        <v>1117</v>
      </c>
      <c r="E676" s="227">
        <v>1037.714904</v>
      </c>
    </row>
    <row r="677" customHeight="1" spans="1:5">
      <c r="A677" s="194">
        <f t="shared" si="10"/>
        <v>7</v>
      </c>
      <c r="B677" s="123">
        <v>2100101</v>
      </c>
      <c r="C677" s="125" t="s">
        <v>151</v>
      </c>
      <c r="D677" s="410">
        <v>726</v>
      </c>
      <c r="E677" s="227">
        <v>664.568899</v>
      </c>
    </row>
    <row r="678" customHeight="1" spans="1:5">
      <c r="A678" s="194">
        <f t="shared" si="10"/>
        <v>7</v>
      </c>
      <c r="B678" s="123">
        <v>2100102</v>
      </c>
      <c r="C678" s="125" t="s">
        <v>152</v>
      </c>
      <c r="D678" s="410">
        <v>17</v>
      </c>
      <c r="E678" s="227">
        <v>0.624</v>
      </c>
    </row>
    <row r="679" hidden="1" customHeight="1" spans="1:5">
      <c r="A679" s="194">
        <f t="shared" si="10"/>
        <v>7</v>
      </c>
      <c r="B679" s="123">
        <v>2100103</v>
      </c>
      <c r="C679" s="123" t="s">
        <v>153</v>
      </c>
      <c r="D679" s="410">
        <v>0</v>
      </c>
      <c r="E679" s="235">
        <v>0</v>
      </c>
    </row>
    <row r="680" customHeight="1" spans="1:5">
      <c r="A680" s="194">
        <f t="shared" si="10"/>
        <v>7</v>
      </c>
      <c r="B680" s="123">
        <v>2100199</v>
      </c>
      <c r="C680" s="125" t="s">
        <v>630</v>
      </c>
      <c r="D680" s="410">
        <v>374</v>
      </c>
      <c r="E680" s="227">
        <v>372.522005</v>
      </c>
    </row>
    <row r="681" customHeight="1" spans="1:5">
      <c r="A681" s="194">
        <f t="shared" si="10"/>
        <v>5</v>
      </c>
      <c r="B681" s="123">
        <v>21002</v>
      </c>
      <c r="C681" s="124" t="s">
        <v>631</v>
      </c>
      <c r="D681" s="410">
        <v>3328</v>
      </c>
      <c r="E681" s="227">
        <v>31069.0792</v>
      </c>
    </row>
    <row r="682" customHeight="1" spans="1:5">
      <c r="A682" s="194">
        <f t="shared" si="10"/>
        <v>7</v>
      </c>
      <c r="B682" s="123">
        <v>2100201</v>
      </c>
      <c r="C682" s="125" t="s">
        <v>632</v>
      </c>
      <c r="D682" s="410">
        <v>2636</v>
      </c>
      <c r="E682" s="227">
        <v>31069.0792</v>
      </c>
    </row>
    <row r="683" hidden="1" customHeight="1" spans="1:5">
      <c r="A683" s="194">
        <f t="shared" si="10"/>
        <v>7</v>
      </c>
      <c r="B683" s="123">
        <v>2100202</v>
      </c>
      <c r="C683" s="123" t="s">
        <v>633</v>
      </c>
      <c r="D683" s="410">
        <v>134</v>
      </c>
      <c r="E683" s="235">
        <v>0</v>
      </c>
    </row>
    <row r="684" hidden="1" customHeight="1" spans="1:5">
      <c r="A684" s="194">
        <f t="shared" si="10"/>
        <v>7</v>
      </c>
      <c r="B684" s="123">
        <v>2100203</v>
      </c>
      <c r="C684" s="123" t="s">
        <v>634</v>
      </c>
      <c r="D684" s="410">
        <v>0</v>
      </c>
      <c r="E684" s="235">
        <v>0</v>
      </c>
    </row>
    <row r="685" hidden="1" customHeight="1" spans="1:5">
      <c r="A685" s="194">
        <f t="shared" si="10"/>
        <v>7</v>
      </c>
      <c r="B685" s="123">
        <v>2100204</v>
      </c>
      <c r="C685" s="123" t="s">
        <v>635</v>
      </c>
      <c r="D685" s="410">
        <v>0</v>
      </c>
      <c r="E685" s="235">
        <v>0</v>
      </c>
    </row>
    <row r="686" hidden="1" customHeight="1" spans="1:5">
      <c r="A686" s="194">
        <f t="shared" si="10"/>
        <v>7</v>
      </c>
      <c r="B686" s="123">
        <v>2100205</v>
      </c>
      <c r="C686" s="123" t="s">
        <v>636</v>
      </c>
      <c r="D686" s="410">
        <v>504</v>
      </c>
      <c r="E686" s="235">
        <v>0</v>
      </c>
    </row>
    <row r="687" hidden="1" customHeight="1" spans="1:5">
      <c r="A687" s="194">
        <f t="shared" si="10"/>
        <v>7</v>
      </c>
      <c r="B687" s="123">
        <v>2100206</v>
      </c>
      <c r="C687" s="123" t="s">
        <v>637</v>
      </c>
      <c r="D687" s="410">
        <v>54</v>
      </c>
      <c r="E687" s="235">
        <v>0</v>
      </c>
    </row>
    <row r="688" hidden="1" customHeight="1" spans="1:5">
      <c r="A688" s="194">
        <f t="shared" si="10"/>
        <v>7</v>
      </c>
      <c r="B688" s="123">
        <v>2100207</v>
      </c>
      <c r="C688" s="123" t="s">
        <v>638</v>
      </c>
      <c r="D688" s="410">
        <v>0</v>
      </c>
      <c r="E688" s="235">
        <v>0</v>
      </c>
    </row>
    <row r="689" hidden="1" customHeight="1" spans="1:5">
      <c r="A689" s="194">
        <f t="shared" si="10"/>
        <v>7</v>
      </c>
      <c r="B689" s="123">
        <v>2100208</v>
      </c>
      <c r="C689" s="123" t="s">
        <v>639</v>
      </c>
      <c r="D689" s="410">
        <v>0</v>
      </c>
      <c r="E689" s="235">
        <v>0</v>
      </c>
    </row>
    <row r="690" hidden="1" customHeight="1" spans="1:5">
      <c r="A690" s="194">
        <f t="shared" si="10"/>
        <v>7</v>
      </c>
      <c r="B690" s="123">
        <v>2100209</v>
      </c>
      <c r="C690" s="123" t="s">
        <v>640</v>
      </c>
      <c r="D690" s="410">
        <v>0</v>
      </c>
      <c r="E690" s="235">
        <v>0</v>
      </c>
    </row>
    <row r="691" hidden="1" customHeight="1" spans="1:5">
      <c r="A691" s="194">
        <f t="shared" si="10"/>
        <v>7</v>
      </c>
      <c r="B691" s="123">
        <v>2100210</v>
      </c>
      <c r="C691" s="123" t="s">
        <v>641</v>
      </c>
      <c r="D691" s="410">
        <v>0</v>
      </c>
      <c r="E691" s="235">
        <v>0</v>
      </c>
    </row>
    <row r="692" hidden="1" customHeight="1" spans="1:5">
      <c r="A692" s="194">
        <f t="shared" si="10"/>
        <v>7</v>
      </c>
      <c r="B692" s="123">
        <v>2100211</v>
      </c>
      <c r="C692" s="123" t="s">
        <v>642</v>
      </c>
      <c r="D692" s="410">
        <v>0</v>
      </c>
      <c r="E692" s="235">
        <v>0</v>
      </c>
    </row>
    <row r="693" hidden="1" customHeight="1" spans="1:5">
      <c r="A693" s="194">
        <f t="shared" si="10"/>
        <v>7</v>
      </c>
      <c r="B693" s="123">
        <v>2100212</v>
      </c>
      <c r="C693" s="123" t="s">
        <v>643</v>
      </c>
      <c r="D693" s="410">
        <v>0</v>
      </c>
      <c r="E693" s="235">
        <v>0</v>
      </c>
    </row>
    <row r="694" hidden="1" customHeight="1" spans="1:5">
      <c r="A694" s="194">
        <f t="shared" si="10"/>
        <v>7</v>
      </c>
      <c r="B694" s="123">
        <v>2100299</v>
      </c>
      <c r="C694" s="123" t="s">
        <v>644</v>
      </c>
      <c r="D694" s="410">
        <v>0</v>
      </c>
      <c r="E694" s="235">
        <v>0</v>
      </c>
    </row>
    <row r="695" customHeight="1" spans="1:5">
      <c r="A695" s="194">
        <f t="shared" si="10"/>
        <v>5</v>
      </c>
      <c r="B695" s="123">
        <v>21003</v>
      </c>
      <c r="C695" s="124" t="s">
        <v>645</v>
      </c>
      <c r="D695" s="410">
        <v>6494</v>
      </c>
      <c r="E695" s="227">
        <v>7581.080569</v>
      </c>
    </row>
    <row r="696" hidden="1" customHeight="1" spans="1:5">
      <c r="A696" s="194">
        <f t="shared" si="10"/>
        <v>7</v>
      </c>
      <c r="B696" s="123">
        <v>2100301</v>
      </c>
      <c r="C696" s="123" t="s">
        <v>646</v>
      </c>
      <c r="D696" s="410">
        <v>0</v>
      </c>
      <c r="E696" s="235">
        <v>0</v>
      </c>
    </row>
    <row r="697" customHeight="1" spans="1:5">
      <c r="A697" s="194">
        <f t="shared" si="10"/>
        <v>7</v>
      </c>
      <c r="B697" s="123">
        <v>2100302</v>
      </c>
      <c r="C697" s="125" t="s">
        <v>647</v>
      </c>
      <c r="D697" s="410">
        <v>5716</v>
      </c>
      <c r="E697" s="227">
        <v>7022.604569</v>
      </c>
    </row>
    <row r="698" customHeight="1" spans="1:5">
      <c r="A698" s="194">
        <f t="shared" si="10"/>
        <v>7</v>
      </c>
      <c r="B698" s="123">
        <v>2100399</v>
      </c>
      <c r="C698" s="125" t="s">
        <v>648</v>
      </c>
      <c r="D698" s="410">
        <v>779</v>
      </c>
      <c r="E698" s="227">
        <v>558.476</v>
      </c>
    </row>
    <row r="699" customHeight="1" spans="1:5">
      <c r="A699" s="194">
        <f t="shared" si="10"/>
        <v>5</v>
      </c>
      <c r="B699" s="123">
        <v>21004</v>
      </c>
      <c r="C699" s="124" t="s">
        <v>649</v>
      </c>
      <c r="D699" s="410">
        <v>15386</v>
      </c>
      <c r="E699" s="227">
        <v>17445.417021</v>
      </c>
    </row>
    <row r="700" customHeight="1" spans="1:5">
      <c r="A700" s="194">
        <f t="shared" si="10"/>
        <v>7</v>
      </c>
      <c r="B700" s="123">
        <v>2100401</v>
      </c>
      <c r="C700" s="125" t="s">
        <v>650</v>
      </c>
      <c r="D700" s="410">
        <v>1227</v>
      </c>
      <c r="E700" s="227">
        <v>1096.788083</v>
      </c>
    </row>
    <row r="701" customHeight="1" spans="1:5">
      <c r="A701" s="194">
        <f t="shared" si="10"/>
        <v>7</v>
      </c>
      <c r="B701" s="123">
        <v>2100402</v>
      </c>
      <c r="C701" s="125" t="s">
        <v>651</v>
      </c>
      <c r="D701" s="410">
        <v>542</v>
      </c>
      <c r="E701" s="227">
        <v>627.755308</v>
      </c>
    </row>
    <row r="702" hidden="1" customHeight="1" spans="1:5">
      <c r="A702" s="194">
        <f t="shared" si="10"/>
        <v>7</v>
      </c>
      <c r="B702" s="123">
        <v>2100403</v>
      </c>
      <c r="C702" s="123" t="s">
        <v>652</v>
      </c>
      <c r="D702" s="410">
        <v>700</v>
      </c>
      <c r="E702" s="235">
        <v>0</v>
      </c>
    </row>
    <row r="703" hidden="1" customHeight="1" spans="1:5">
      <c r="A703" s="194">
        <f t="shared" si="10"/>
        <v>7</v>
      </c>
      <c r="B703" s="123">
        <v>2100404</v>
      </c>
      <c r="C703" s="123" t="s">
        <v>653</v>
      </c>
      <c r="D703" s="410">
        <v>0</v>
      </c>
      <c r="E703" s="235">
        <v>0</v>
      </c>
    </row>
    <row r="704" hidden="1" customHeight="1" spans="1:5">
      <c r="A704" s="194">
        <f t="shared" si="10"/>
        <v>7</v>
      </c>
      <c r="B704" s="123">
        <v>2100405</v>
      </c>
      <c r="C704" s="123" t="s">
        <v>654</v>
      </c>
      <c r="D704" s="410">
        <v>0</v>
      </c>
      <c r="E704" s="235">
        <v>0</v>
      </c>
    </row>
    <row r="705" hidden="1" customHeight="1" spans="1:5">
      <c r="A705" s="194">
        <f t="shared" si="10"/>
        <v>7</v>
      </c>
      <c r="B705" s="123">
        <v>2100406</v>
      </c>
      <c r="C705" s="123" t="s">
        <v>655</v>
      </c>
      <c r="D705" s="410">
        <v>0</v>
      </c>
      <c r="E705" s="235">
        <v>0</v>
      </c>
    </row>
    <row r="706" hidden="1" customHeight="1" spans="1:5">
      <c r="A706" s="194">
        <f t="shared" si="10"/>
        <v>7</v>
      </c>
      <c r="B706" s="123">
        <v>2100407</v>
      </c>
      <c r="C706" s="123" t="s">
        <v>656</v>
      </c>
      <c r="D706" s="410">
        <v>0</v>
      </c>
      <c r="E706" s="235">
        <v>0</v>
      </c>
    </row>
    <row r="707" customHeight="1" spans="1:5">
      <c r="A707" s="194">
        <f t="shared" si="10"/>
        <v>7</v>
      </c>
      <c r="B707" s="123">
        <v>2100408</v>
      </c>
      <c r="C707" s="125" t="s">
        <v>657</v>
      </c>
      <c r="D707" s="410">
        <v>5680</v>
      </c>
      <c r="E707" s="227">
        <v>5167.682118</v>
      </c>
    </row>
    <row r="708" customHeight="1" spans="1:5">
      <c r="A708" s="194">
        <f t="shared" si="10"/>
        <v>7</v>
      </c>
      <c r="B708" s="123">
        <v>2100409</v>
      </c>
      <c r="C708" s="125" t="s">
        <v>658</v>
      </c>
      <c r="D708" s="410">
        <v>2568</v>
      </c>
      <c r="E708" s="227">
        <v>478.877191</v>
      </c>
    </row>
    <row r="709" customHeight="1" spans="1:5">
      <c r="A709" s="194">
        <f t="shared" si="10"/>
        <v>7</v>
      </c>
      <c r="B709" s="123">
        <v>2100410</v>
      </c>
      <c r="C709" s="125" t="s">
        <v>659</v>
      </c>
      <c r="D709" s="410">
        <v>3863</v>
      </c>
      <c r="E709" s="227">
        <v>9943.718422</v>
      </c>
    </row>
    <row r="710" customHeight="1" spans="1:5">
      <c r="A710" s="194">
        <f t="shared" si="10"/>
        <v>7</v>
      </c>
      <c r="B710" s="123">
        <v>2100499</v>
      </c>
      <c r="C710" s="125" t="s">
        <v>660</v>
      </c>
      <c r="D710" s="410">
        <v>808</v>
      </c>
      <c r="E710" s="227">
        <v>130.595899</v>
      </c>
    </row>
    <row r="711" customHeight="1" spans="1:5">
      <c r="A711" s="194">
        <f t="shared" ref="A711:A774" si="11">LEN(B711)</f>
        <v>5</v>
      </c>
      <c r="B711" s="123">
        <v>21006</v>
      </c>
      <c r="C711" s="124" t="s">
        <v>661</v>
      </c>
      <c r="D711" s="410">
        <v>44</v>
      </c>
      <c r="E711" s="227">
        <v>2.669333</v>
      </c>
    </row>
    <row r="712" customHeight="1" spans="1:5">
      <c r="A712" s="194">
        <f t="shared" si="11"/>
        <v>7</v>
      </c>
      <c r="B712" s="123">
        <v>2100601</v>
      </c>
      <c r="C712" s="125" t="s">
        <v>662</v>
      </c>
      <c r="D712" s="410">
        <v>44</v>
      </c>
      <c r="E712" s="227">
        <v>2.669333</v>
      </c>
    </row>
    <row r="713" hidden="1" customHeight="1" spans="1:5">
      <c r="A713" s="194">
        <f t="shared" si="11"/>
        <v>7</v>
      </c>
      <c r="B713" s="123">
        <v>2100699</v>
      </c>
      <c r="C713" s="123" t="s">
        <v>663</v>
      </c>
      <c r="D713" s="410">
        <v>0</v>
      </c>
      <c r="E713" s="235">
        <v>0</v>
      </c>
    </row>
    <row r="714" customHeight="1" spans="1:5">
      <c r="A714" s="194">
        <f t="shared" si="11"/>
        <v>5</v>
      </c>
      <c r="B714" s="123">
        <v>21007</v>
      </c>
      <c r="C714" s="124" t="s">
        <v>664</v>
      </c>
      <c r="D714" s="410">
        <v>3463</v>
      </c>
      <c r="E714" s="227">
        <v>3736.910143</v>
      </c>
    </row>
    <row r="715" hidden="1" customHeight="1" spans="1:5">
      <c r="A715" s="194">
        <f t="shared" si="11"/>
        <v>7</v>
      </c>
      <c r="B715" s="123">
        <v>2100716</v>
      </c>
      <c r="C715" s="123" t="s">
        <v>665</v>
      </c>
      <c r="D715" s="410">
        <v>386</v>
      </c>
      <c r="E715" s="235">
        <v>0</v>
      </c>
    </row>
    <row r="716" customHeight="1" spans="1:5">
      <c r="A716" s="194">
        <f t="shared" si="11"/>
        <v>7</v>
      </c>
      <c r="B716" s="123">
        <v>2100717</v>
      </c>
      <c r="C716" s="125" t="s">
        <v>666</v>
      </c>
      <c r="D716" s="410">
        <v>3003</v>
      </c>
      <c r="E716" s="227">
        <v>2773.388348</v>
      </c>
    </row>
    <row r="717" customHeight="1" spans="1:5">
      <c r="A717" s="194">
        <f t="shared" si="11"/>
        <v>7</v>
      </c>
      <c r="B717" s="123">
        <v>2100799</v>
      </c>
      <c r="C717" s="125" t="s">
        <v>667</v>
      </c>
      <c r="D717" s="410">
        <v>74</v>
      </c>
      <c r="E717" s="227">
        <v>963.521795</v>
      </c>
    </row>
    <row r="718" customHeight="1" spans="1:5">
      <c r="A718" s="194">
        <f t="shared" si="11"/>
        <v>5</v>
      </c>
      <c r="B718" s="123">
        <v>21011</v>
      </c>
      <c r="C718" s="124" t="s">
        <v>668</v>
      </c>
      <c r="D718" s="410">
        <v>15525</v>
      </c>
      <c r="E718" s="227">
        <v>15663.47711</v>
      </c>
    </row>
    <row r="719" customHeight="1" spans="1:5">
      <c r="A719" s="194">
        <f t="shared" si="11"/>
        <v>7</v>
      </c>
      <c r="B719" s="123">
        <v>2101101</v>
      </c>
      <c r="C719" s="125" t="s">
        <v>669</v>
      </c>
      <c r="D719" s="410">
        <v>2434</v>
      </c>
      <c r="E719" s="227">
        <v>2741.13086</v>
      </c>
    </row>
    <row r="720" customHeight="1" spans="1:5">
      <c r="A720" s="194">
        <f t="shared" si="11"/>
        <v>7</v>
      </c>
      <c r="B720" s="123">
        <v>2101102</v>
      </c>
      <c r="C720" s="125" t="s">
        <v>670</v>
      </c>
      <c r="D720" s="410">
        <v>10047</v>
      </c>
      <c r="E720" s="227">
        <v>9090.69233099999</v>
      </c>
    </row>
    <row r="721" customHeight="1" spans="1:5">
      <c r="A721" s="194">
        <f t="shared" si="11"/>
        <v>7</v>
      </c>
      <c r="B721" s="123">
        <v>2101103</v>
      </c>
      <c r="C721" s="125" t="s">
        <v>671</v>
      </c>
      <c r="D721" s="410">
        <v>407</v>
      </c>
      <c r="E721" s="227">
        <v>499.902119</v>
      </c>
    </row>
    <row r="722" customHeight="1" spans="1:5">
      <c r="A722" s="194">
        <f t="shared" si="11"/>
        <v>7</v>
      </c>
      <c r="B722" s="123">
        <v>2101199</v>
      </c>
      <c r="C722" s="125" t="s">
        <v>672</v>
      </c>
      <c r="D722" s="410">
        <v>2637</v>
      </c>
      <c r="E722" s="227">
        <v>3331.7518</v>
      </c>
    </row>
    <row r="723" customHeight="1" spans="1:5">
      <c r="A723" s="194">
        <f t="shared" si="11"/>
        <v>5</v>
      </c>
      <c r="B723" s="123">
        <v>21012</v>
      </c>
      <c r="C723" s="124" t="s">
        <v>673</v>
      </c>
      <c r="D723" s="410">
        <v>45150</v>
      </c>
      <c r="E723" s="227">
        <v>4894.5058</v>
      </c>
    </row>
    <row r="724" hidden="1" customHeight="1" spans="1:5">
      <c r="A724" s="194">
        <f t="shared" si="11"/>
        <v>7</v>
      </c>
      <c r="B724" s="123">
        <v>2101201</v>
      </c>
      <c r="C724" s="123" t="s">
        <v>674</v>
      </c>
      <c r="D724" s="410">
        <v>0</v>
      </c>
      <c r="E724" s="235">
        <v>0</v>
      </c>
    </row>
    <row r="725" customHeight="1" spans="1:5">
      <c r="A725" s="194">
        <f t="shared" si="11"/>
        <v>7</v>
      </c>
      <c r="B725" s="123">
        <v>2101202</v>
      </c>
      <c r="C725" s="125" t="s">
        <v>675</v>
      </c>
      <c r="D725" s="410">
        <v>45150</v>
      </c>
      <c r="E725" s="227">
        <v>4890</v>
      </c>
    </row>
    <row r="726" customHeight="1" spans="1:5">
      <c r="A726" s="194">
        <f t="shared" si="11"/>
        <v>7</v>
      </c>
      <c r="B726" s="123">
        <v>2101299</v>
      </c>
      <c r="C726" s="125" t="s">
        <v>676</v>
      </c>
      <c r="D726" s="410">
        <v>0</v>
      </c>
      <c r="E726" s="227">
        <v>4.5058</v>
      </c>
    </row>
    <row r="727" customHeight="1" spans="1:5">
      <c r="A727" s="194">
        <f t="shared" si="11"/>
        <v>5</v>
      </c>
      <c r="B727" s="123">
        <v>21013</v>
      </c>
      <c r="C727" s="124" t="s">
        <v>677</v>
      </c>
      <c r="D727" s="410">
        <v>3244</v>
      </c>
      <c r="E727" s="227">
        <v>4731</v>
      </c>
    </row>
    <row r="728" customHeight="1" spans="1:5">
      <c r="A728" s="194">
        <f t="shared" si="11"/>
        <v>7</v>
      </c>
      <c r="B728" s="123">
        <v>2101301</v>
      </c>
      <c r="C728" s="125" t="s">
        <v>678</v>
      </c>
      <c r="D728" s="410">
        <v>3193</v>
      </c>
      <c r="E728" s="227">
        <v>4673</v>
      </c>
    </row>
    <row r="729" hidden="1" customHeight="1" spans="1:5">
      <c r="A729" s="194">
        <f t="shared" si="11"/>
        <v>7</v>
      </c>
      <c r="B729" s="123">
        <v>2101302</v>
      </c>
      <c r="C729" s="123" t="s">
        <v>679</v>
      </c>
      <c r="D729" s="410">
        <v>0</v>
      </c>
      <c r="E729" s="235">
        <v>0</v>
      </c>
    </row>
    <row r="730" customHeight="1" spans="1:5">
      <c r="A730" s="194">
        <f t="shared" si="11"/>
        <v>7</v>
      </c>
      <c r="B730" s="123">
        <v>2101399</v>
      </c>
      <c r="C730" s="125" t="s">
        <v>680</v>
      </c>
      <c r="D730" s="410">
        <v>51</v>
      </c>
      <c r="E730" s="227">
        <v>58</v>
      </c>
    </row>
    <row r="731" customHeight="1" spans="1:5">
      <c r="A731" s="194">
        <f t="shared" si="11"/>
        <v>5</v>
      </c>
      <c r="B731" s="123">
        <v>21014</v>
      </c>
      <c r="C731" s="124" t="s">
        <v>681</v>
      </c>
      <c r="D731" s="410">
        <v>779</v>
      </c>
      <c r="E731" s="227">
        <v>1200.541229</v>
      </c>
    </row>
    <row r="732" customHeight="1" spans="1:5">
      <c r="A732" s="194">
        <f t="shared" si="11"/>
        <v>7</v>
      </c>
      <c r="B732" s="123">
        <v>2101401</v>
      </c>
      <c r="C732" s="125" t="s">
        <v>682</v>
      </c>
      <c r="D732" s="410">
        <v>755</v>
      </c>
      <c r="E732" s="227">
        <v>1145.645767</v>
      </c>
    </row>
    <row r="733" customHeight="1" spans="1:5">
      <c r="A733" s="194">
        <f t="shared" si="11"/>
        <v>7</v>
      </c>
      <c r="B733" s="123">
        <v>2101499</v>
      </c>
      <c r="C733" s="125" t="s">
        <v>683</v>
      </c>
      <c r="D733" s="410">
        <v>24</v>
      </c>
      <c r="E733" s="227">
        <v>54.895462</v>
      </c>
    </row>
    <row r="734" customHeight="1" spans="1:5">
      <c r="A734" s="194">
        <f t="shared" si="11"/>
        <v>5</v>
      </c>
      <c r="B734" s="123">
        <v>21015</v>
      </c>
      <c r="C734" s="124" t="s">
        <v>684</v>
      </c>
      <c r="D734" s="410">
        <v>504</v>
      </c>
      <c r="E734" s="227">
        <v>1044.480348</v>
      </c>
    </row>
    <row r="735" customHeight="1" spans="1:5">
      <c r="A735" s="194">
        <f t="shared" si="11"/>
        <v>7</v>
      </c>
      <c r="B735" s="123">
        <v>2101501</v>
      </c>
      <c r="C735" s="125" t="s">
        <v>151</v>
      </c>
      <c r="D735" s="410">
        <v>446</v>
      </c>
      <c r="E735" s="227">
        <v>824.181924</v>
      </c>
    </row>
    <row r="736" hidden="1" customHeight="1" spans="1:5">
      <c r="A736" s="194">
        <f t="shared" si="11"/>
        <v>7</v>
      </c>
      <c r="B736" s="123">
        <v>2101502</v>
      </c>
      <c r="C736" s="123" t="s">
        <v>152</v>
      </c>
      <c r="D736" s="410">
        <v>23</v>
      </c>
      <c r="E736" s="235">
        <v>0</v>
      </c>
    </row>
    <row r="737" hidden="1" customHeight="1" spans="1:5">
      <c r="A737" s="194">
        <f t="shared" si="11"/>
        <v>7</v>
      </c>
      <c r="B737" s="123">
        <v>2101503</v>
      </c>
      <c r="C737" s="123" t="s">
        <v>153</v>
      </c>
      <c r="D737" s="410">
        <v>0</v>
      </c>
      <c r="E737" s="235">
        <v>0</v>
      </c>
    </row>
    <row r="738" hidden="1" customHeight="1" spans="1:5">
      <c r="A738" s="194">
        <f t="shared" si="11"/>
        <v>7</v>
      </c>
      <c r="B738" s="123">
        <v>2101504</v>
      </c>
      <c r="C738" s="123" t="s">
        <v>192</v>
      </c>
      <c r="D738" s="410">
        <v>5</v>
      </c>
      <c r="E738" s="235">
        <v>0</v>
      </c>
    </row>
    <row r="739" hidden="1" customHeight="1" spans="1:5">
      <c r="A739" s="194">
        <f t="shared" si="11"/>
        <v>7</v>
      </c>
      <c r="B739" s="123">
        <v>2101505</v>
      </c>
      <c r="C739" s="123" t="s">
        <v>685</v>
      </c>
      <c r="D739" s="410">
        <v>10</v>
      </c>
      <c r="E739" s="235">
        <v>0</v>
      </c>
    </row>
    <row r="740" customHeight="1" spans="1:5">
      <c r="A740" s="194">
        <f t="shared" si="11"/>
        <v>7</v>
      </c>
      <c r="B740" s="123">
        <v>2101506</v>
      </c>
      <c r="C740" s="125" t="s">
        <v>686</v>
      </c>
      <c r="D740" s="410">
        <v>0</v>
      </c>
      <c r="E740" s="227">
        <v>220.298424</v>
      </c>
    </row>
    <row r="741" hidden="1" customHeight="1" spans="1:5">
      <c r="A741" s="194">
        <f t="shared" si="11"/>
        <v>7</v>
      </c>
      <c r="B741" s="123">
        <v>2101550</v>
      </c>
      <c r="C741" s="123" t="s">
        <v>160</v>
      </c>
      <c r="D741" s="410">
        <v>0</v>
      </c>
      <c r="E741" s="235">
        <v>0</v>
      </c>
    </row>
    <row r="742" hidden="1" customHeight="1" spans="1:5">
      <c r="A742" s="194">
        <f t="shared" si="11"/>
        <v>7</v>
      </c>
      <c r="B742" s="123">
        <v>2101599</v>
      </c>
      <c r="C742" s="123" t="s">
        <v>687</v>
      </c>
      <c r="D742" s="410">
        <v>20</v>
      </c>
      <c r="E742" s="235">
        <v>0</v>
      </c>
    </row>
    <row r="743" hidden="1" customHeight="1" spans="1:5">
      <c r="A743" s="194">
        <f t="shared" si="11"/>
        <v>5</v>
      </c>
      <c r="B743" s="123">
        <v>21016</v>
      </c>
      <c r="C743" s="121" t="s">
        <v>688</v>
      </c>
      <c r="D743" s="410">
        <v>0</v>
      </c>
      <c r="E743" s="235">
        <v>0</v>
      </c>
    </row>
    <row r="744" hidden="1" customHeight="1" spans="1:5">
      <c r="A744" s="194">
        <f t="shared" si="11"/>
        <v>7</v>
      </c>
      <c r="B744" s="123">
        <v>2101601</v>
      </c>
      <c r="C744" s="123" t="s">
        <v>689</v>
      </c>
      <c r="D744" s="410">
        <v>0</v>
      </c>
      <c r="E744" s="235">
        <v>0</v>
      </c>
    </row>
    <row r="745" customHeight="1" spans="1:5">
      <c r="A745" s="194">
        <f t="shared" si="11"/>
        <v>5</v>
      </c>
      <c r="B745" s="123">
        <v>21099</v>
      </c>
      <c r="C745" s="124" t="s">
        <v>690</v>
      </c>
      <c r="D745" s="410">
        <v>493</v>
      </c>
      <c r="E745" s="227">
        <v>61.6088</v>
      </c>
    </row>
    <row r="746" customHeight="1" spans="1:5">
      <c r="A746" s="194">
        <f t="shared" si="11"/>
        <v>7</v>
      </c>
      <c r="B746" s="123">
        <v>2109999</v>
      </c>
      <c r="C746" s="125" t="s">
        <v>691</v>
      </c>
      <c r="D746" s="410" t="s">
        <v>197</v>
      </c>
      <c r="E746" s="227">
        <v>61.6088</v>
      </c>
    </row>
    <row r="747" customHeight="1" spans="1:6">
      <c r="A747" s="194">
        <f t="shared" si="11"/>
        <v>3</v>
      </c>
      <c r="B747" s="123">
        <v>211</v>
      </c>
      <c r="C747" s="124" t="s">
        <v>692</v>
      </c>
      <c r="D747" s="410">
        <v>54836</v>
      </c>
      <c r="E747" s="227">
        <v>59268.103617</v>
      </c>
      <c r="F747" s="412"/>
    </row>
    <row r="748" customHeight="1" spans="1:5">
      <c r="A748" s="194">
        <f t="shared" si="11"/>
        <v>5</v>
      </c>
      <c r="B748" s="123">
        <v>21101</v>
      </c>
      <c r="C748" s="124" t="s">
        <v>693</v>
      </c>
      <c r="D748" s="410">
        <v>1629</v>
      </c>
      <c r="E748" s="227">
        <v>1652.140096</v>
      </c>
    </row>
    <row r="749" customHeight="1" spans="1:5">
      <c r="A749" s="194">
        <f t="shared" si="11"/>
        <v>7</v>
      </c>
      <c r="B749" s="123">
        <v>2110101</v>
      </c>
      <c r="C749" s="125" t="s">
        <v>151</v>
      </c>
      <c r="D749" s="410">
        <v>1383</v>
      </c>
      <c r="E749" s="227">
        <v>1370.238428</v>
      </c>
    </row>
    <row r="750" hidden="1" customHeight="1" spans="1:5">
      <c r="A750" s="194">
        <f t="shared" si="11"/>
        <v>7</v>
      </c>
      <c r="B750" s="123">
        <v>2110102</v>
      </c>
      <c r="C750" s="123" t="s">
        <v>152</v>
      </c>
      <c r="D750" s="410">
        <v>49</v>
      </c>
      <c r="E750" s="235">
        <v>0</v>
      </c>
    </row>
    <row r="751" customHeight="1" spans="1:5">
      <c r="A751" s="194">
        <f t="shared" si="11"/>
        <v>7</v>
      </c>
      <c r="B751" s="123">
        <v>2110103</v>
      </c>
      <c r="C751" s="125" t="s">
        <v>153</v>
      </c>
      <c r="D751" s="410">
        <v>0</v>
      </c>
      <c r="E751" s="227">
        <v>215.311668</v>
      </c>
    </row>
    <row r="752" customHeight="1" spans="1:5">
      <c r="A752" s="194">
        <f t="shared" si="11"/>
        <v>7</v>
      </c>
      <c r="B752" s="123">
        <v>2110104</v>
      </c>
      <c r="C752" s="125" t="s">
        <v>694</v>
      </c>
      <c r="D752" s="410">
        <v>28</v>
      </c>
      <c r="E752" s="227">
        <v>30</v>
      </c>
    </row>
    <row r="753" customHeight="1" spans="1:5">
      <c r="A753" s="194">
        <f t="shared" si="11"/>
        <v>7</v>
      </c>
      <c r="B753" s="123">
        <v>2110105</v>
      </c>
      <c r="C753" s="125" t="s">
        <v>695</v>
      </c>
      <c r="D753" s="410">
        <v>145</v>
      </c>
      <c r="E753" s="227">
        <v>4.59</v>
      </c>
    </row>
    <row r="754" hidden="1" customHeight="1" spans="1:5">
      <c r="A754" s="194">
        <f t="shared" si="11"/>
        <v>7</v>
      </c>
      <c r="B754" s="123">
        <v>2110106</v>
      </c>
      <c r="C754" s="123" t="s">
        <v>696</v>
      </c>
      <c r="D754" s="410">
        <v>0</v>
      </c>
      <c r="E754" s="235">
        <v>0</v>
      </c>
    </row>
    <row r="755" hidden="1" customHeight="1" spans="1:5">
      <c r="A755" s="194">
        <f t="shared" si="11"/>
        <v>7</v>
      </c>
      <c r="B755" s="123">
        <v>2110107</v>
      </c>
      <c r="C755" s="123" t="s">
        <v>697</v>
      </c>
      <c r="D755" s="410">
        <v>0</v>
      </c>
      <c r="E755" s="235">
        <v>0</v>
      </c>
    </row>
    <row r="756" hidden="1" customHeight="1" spans="1:5">
      <c r="A756" s="194">
        <f t="shared" si="11"/>
        <v>7</v>
      </c>
      <c r="B756" s="123">
        <v>2110108</v>
      </c>
      <c r="C756" s="123" t="s">
        <v>698</v>
      </c>
      <c r="D756" s="410">
        <v>0</v>
      </c>
      <c r="E756" s="235">
        <v>0</v>
      </c>
    </row>
    <row r="757" customHeight="1" spans="1:5">
      <c r="A757" s="194">
        <f t="shared" si="11"/>
        <v>7</v>
      </c>
      <c r="B757" s="123">
        <v>2110199</v>
      </c>
      <c r="C757" s="125" t="s">
        <v>699</v>
      </c>
      <c r="D757" s="410">
        <v>24</v>
      </c>
      <c r="E757" s="227">
        <v>32</v>
      </c>
    </row>
    <row r="758" customHeight="1" spans="1:5">
      <c r="A758" s="194">
        <f t="shared" si="11"/>
        <v>5</v>
      </c>
      <c r="B758" s="123">
        <v>21102</v>
      </c>
      <c r="C758" s="124" t="s">
        <v>700</v>
      </c>
      <c r="D758" s="410">
        <v>958</v>
      </c>
      <c r="E758" s="227">
        <v>1197.169811</v>
      </c>
    </row>
    <row r="759" customHeight="1" spans="1:5">
      <c r="A759" s="194">
        <f t="shared" si="11"/>
        <v>7</v>
      </c>
      <c r="B759" s="123">
        <v>2110203</v>
      </c>
      <c r="C759" s="125" t="s">
        <v>701</v>
      </c>
      <c r="D759" s="410">
        <v>23</v>
      </c>
      <c r="E759" s="227">
        <v>62.7497</v>
      </c>
    </row>
    <row r="760" hidden="1" customHeight="1" spans="1:5">
      <c r="A760" s="194">
        <f t="shared" si="11"/>
        <v>7</v>
      </c>
      <c r="B760" s="123">
        <v>2110204</v>
      </c>
      <c r="C760" s="123" t="s">
        <v>702</v>
      </c>
      <c r="D760" s="410">
        <v>0</v>
      </c>
      <c r="E760" s="235">
        <v>0</v>
      </c>
    </row>
    <row r="761" customHeight="1" spans="1:5">
      <c r="A761" s="194">
        <f t="shared" si="11"/>
        <v>7</v>
      </c>
      <c r="B761" s="123">
        <v>2110299</v>
      </c>
      <c r="C761" s="125" t="s">
        <v>703</v>
      </c>
      <c r="D761" s="410">
        <v>935</v>
      </c>
      <c r="E761" s="227">
        <v>1134.420111</v>
      </c>
    </row>
    <row r="762" customHeight="1" spans="1:5">
      <c r="A762" s="194">
        <f t="shared" si="11"/>
        <v>5</v>
      </c>
      <c r="B762" s="123">
        <v>21103</v>
      </c>
      <c r="C762" s="124" t="s">
        <v>704</v>
      </c>
      <c r="D762" s="410">
        <v>48045</v>
      </c>
      <c r="E762" s="227">
        <v>11438.067775</v>
      </c>
    </row>
    <row r="763" customHeight="1" spans="1:5">
      <c r="A763" s="194">
        <f t="shared" si="11"/>
        <v>7</v>
      </c>
      <c r="B763" s="123">
        <v>2110301</v>
      </c>
      <c r="C763" s="125" t="s">
        <v>705</v>
      </c>
      <c r="D763" s="410">
        <v>561</v>
      </c>
      <c r="E763" s="227">
        <v>786.822449</v>
      </c>
    </row>
    <row r="764" customHeight="1" spans="1:5">
      <c r="A764" s="194">
        <f t="shared" si="11"/>
        <v>7</v>
      </c>
      <c r="B764" s="123">
        <v>2110302</v>
      </c>
      <c r="C764" s="125" t="s">
        <v>706</v>
      </c>
      <c r="D764" s="410">
        <v>45675</v>
      </c>
      <c r="E764" s="227">
        <v>10504.459284</v>
      </c>
    </row>
    <row r="765" hidden="1" customHeight="1" spans="1:5">
      <c r="A765" s="194">
        <f t="shared" si="11"/>
        <v>7</v>
      </c>
      <c r="B765" s="123">
        <v>2110303</v>
      </c>
      <c r="C765" s="123" t="s">
        <v>707</v>
      </c>
      <c r="D765" s="410">
        <v>0</v>
      </c>
      <c r="E765" s="235">
        <v>0</v>
      </c>
    </row>
    <row r="766" customHeight="1" spans="1:5">
      <c r="A766" s="194">
        <f t="shared" si="11"/>
        <v>7</v>
      </c>
      <c r="B766" s="123">
        <v>2110304</v>
      </c>
      <c r="C766" s="125" t="s">
        <v>708</v>
      </c>
      <c r="D766" s="410">
        <v>418</v>
      </c>
      <c r="E766" s="227">
        <v>29.7998</v>
      </c>
    </row>
    <row r="767" hidden="1" customHeight="1" spans="1:5">
      <c r="A767" s="194">
        <f t="shared" si="11"/>
        <v>7</v>
      </c>
      <c r="B767" s="123">
        <v>2110305</v>
      </c>
      <c r="C767" s="123" t="s">
        <v>709</v>
      </c>
      <c r="D767" s="410">
        <v>0</v>
      </c>
      <c r="E767" s="235">
        <v>0</v>
      </c>
    </row>
    <row r="768" hidden="1" customHeight="1" spans="1:5">
      <c r="A768" s="194">
        <f t="shared" si="11"/>
        <v>7</v>
      </c>
      <c r="B768" s="123">
        <v>2110306</v>
      </c>
      <c r="C768" s="123" t="s">
        <v>710</v>
      </c>
      <c r="D768" s="410">
        <v>0</v>
      </c>
      <c r="E768" s="235">
        <v>0</v>
      </c>
    </row>
    <row r="769" hidden="1" customHeight="1" spans="1:5">
      <c r="A769" s="194">
        <f t="shared" si="11"/>
        <v>7</v>
      </c>
      <c r="B769" s="123">
        <v>2110307</v>
      </c>
      <c r="C769" s="123" t="s">
        <v>711</v>
      </c>
      <c r="D769" s="410" t="s">
        <v>197</v>
      </c>
      <c r="E769" s="235">
        <v>0</v>
      </c>
    </row>
    <row r="770" customHeight="1" spans="1:5">
      <c r="A770" s="194">
        <f t="shared" si="11"/>
        <v>7</v>
      </c>
      <c r="B770" s="123">
        <v>2110399</v>
      </c>
      <c r="C770" s="125" t="s">
        <v>712</v>
      </c>
      <c r="D770" s="410">
        <v>1391</v>
      </c>
      <c r="E770" s="227">
        <v>116.986242</v>
      </c>
    </row>
    <row r="771" customHeight="1" spans="1:5">
      <c r="A771" s="194">
        <f t="shared" si="11"/>
        <v>5</v>
      </c>
      <c r="B771" s="123">
        <v>21104</v>
      </c>
      <c r="C771" s="124" t="s">
        <v>713</v>
      </c>
      <c r="D771" s="410">
        <v>1135</v>
      </c>
      <c r="E771" s="227">
        <v>28.785191</v>
      </c>
    </row>
    <row r="772" hidden="1" customHeight="1" spans="1:5">
      <c r="A772" s="194">
        <f t="shared" si="11"/>
        <v>7</v>
      </c>
      <c r="B772" s="123">
        <v>2110401</v>
      </c>
      <c r="C772" s="123" t="s">
        <v>714</v>
      </c>
      <c r="D772" s="410">
        <v>633</v>
      </c>
      <c r="E772" s="235">
        <v>0</v>
      </c>
    </row>
    <row r="773" hidden="1" customHeight="1" spans="1:5">
      <c r="A773" s="194">
        <f t="shared" si="11"/>
        <v>7</v>
      </c>
      <c r="B773" s="123">
        <v>2110402</v>
      </c>
      <c r="C773" s="123" t="s">
        <v>715</v>
      </c>
      <c r="D773" s="410">
        <v>502</v>
      </c>
      <c r="E773" s="235">
        <v>0</v>
      </c>
    </row>
    <row r="774" hidden="1" customHeight="1" spans="1:5">
      <c r="A774" s="194">
        <f t="shared" si="11"/>
        <v>7</v>
      </c>
      <c r="B774" s="123">
        <v>2110404</v>
      </c>
      <c r="C774" s="123" t="s">
        <v>716</v>
      </c>
      <c r="D774" s="410">
        <v>0</v>
      </c>
      <c r="E774" s="235">
        <v>0</v>
      </c>
    </row>
    <row r="775" hidden="1" customHeight="1" spans="1:5">
      <c r="A775" s="194">
        <f t="shared" ref="A775:A838" si="12">LEN(B775)</f>
        <v>7</v>
      </c>
      <c r="B775" s="123">
        <v>2110499</v>
      </c>
      <c r="C775" s="123" t="s">
        <v>717</v>
      </c>
      <c r="D775" s="410">
        <v>0</v>
      </c>
      <c r="E775" s="235">
        <v>0</v>
      </c>
    </row>
    <row r="776" customHeight="1" spans="1:5">
      <c r="A776" s="194">
        <f t="shared" si="12"/>
        <v>5</v>
      </c>
      <c r="B776" s="123">
        <v>21105</v>
      </c>
      <c r="C776" s="124" t="s">
        <v>718</v>
      </c>
      <c r="D776" s="410">
        <v>21</v>
      </c>
      <c r="E776" s="227">
        <v>348.444791</v>
      </c>
    </row>
    <row r="777" hidden="1" customHeight="1" spans="1:5">
      <c r="A777" s="194">
        <f t="shared" si="12"/>
        <v>7</v>
      </c>
      <c r="B777" s="123">
        <v>2110501</v>
      </c>
      <c r="C777" s="123" t="s">
        <v>719</v>
      </c>
      <c r="D777" s="410">
        <v>0</v>
      </c>
      <c r="E777" s="235">
        <v>0</v>
      </c>
    </row>
    <row r="778" customHeight="1" spans="1:5">
      <c r="A778" s="194">
        <f t="shared" si="12"/>
        <v>7</v>
      </c>
      <c r="B778" s="123">
        <v>2110502</v>
      </c>
      <c r="C778" s="125" t="s">
        <v>720</v>
      </c>
      <c r="D778" s="410">
        <v>2</v>
      </c>
      <c r="E778" s="227">
        <v>66.4</v>
      </c>
    </row>
    <row r="779" hidden="1" customHeight="1" spans="1:5">
      <c r="A779" s="194">
        <f t="shared" si="12"/>
        <v>7</v>
      </c>
      <c r="B779" s="123">
        <v>2110503</v>
      </c>
      <c r="C779" s="123" t="s">
        <v>721</v>
      </c>
      <c r="D779" s="410">
        <v>0</v>
      </c>
      <c r="E779" s="235">
        <v>0</v>
      </c>
    </row>
    <row r="780" hidden="1" customHeight="1" spans="1:5">
      <c r="A780" s="194">
        <f t="shared" si="12"/>
        <v>7</v>
      </c>
      <c r="B780" s="123">
        <v>2110506</v>
      </c>
      <c r="C780" s="123" t="s">
        <v>722</v>
      </c>
      <c r="D780" s="410">
        <v>20</v>
      </c>
      <c r="E780" s="235">
        <v>0</v>
      </c>
    </row>
    <row r="781" hidden="1" customHeight="1" spans="1:5">
      <c r="A781" s="194">
        <f t="shared" si="12"/>
        <v>7</v>
      </c>
      <c r="B781" s="123">
        <v>2110507</v>
      </c>
      <c r="C781" s="123" t="s">
        <v>723</v>
      </c>
      <c r="D781" s="410">
        <v>0</v>
      </c>
      <c r="E781" s="235">
        <v>0</v>
      </c>
    </row>
    <row r="782" customHeight="1" spans="1:5">
      <c r="A782" s="194">
        <f t="shared" si="12"/>
        <v>7</v>
      </c>
      <c r="B782" s="123">
        <v>2110599</v>
      </c>
      <c r="C782" s="125" t="s">
        <v>724</v>
      </c>
      <c r="D782" s="410">
        <v>0</v>
      </c>
      <c r="E782" s="227">
        <v>282.044791</v>
      </c>
    </row>
    <row r="783" customHeight="1" spans="1:5">
      <c r="A783" s="194">
        <f t="shared" si="12"/>
        <v>5</v>
      </c>
      <c r="B783" s="123">
        <v>21106</v>
      </c>
      <c r="C783" s="124" t="s">
        <v>725</v>
      </c>
      <c r="D783" s="410">
        <v>971</v>
      </c>
      <c r="E783" s="227">
        <v>216.812603</v>
      </c>
    </row>
    <row r="784" customHeight="1" spans="1:5">
      <c r="A784" s="194">
        <f t="shared" si="12"/>
        <v>7</v>
      </c>
      <c r="B784" s="123">
        <v>2110602</v>
      </c>
      <c r="C784" s="125" t="s">
        <v>726</v>
      </c>
      <c r="D784" s="410">
        <v>0</v>
      </c>
      <c r="E784" s="227">
        <v>212</v>
      </c>
    </row>
    <row r="785" hidden="1" customHeight="1" spans="1:5">
      <c r="A785" s="194">
        <f t="shared" si="12"/>
        <v>7</v>
      </c>
      <c r="B785" s="123">
        <v>2110603</v>
      </c>
      <c r="C785" s="123" t="s">
        <v>727</v>
      </c>
      <c r="D785" s="410">
        <v>0</v>
      </c>
      <c r="E785" s="235">
        <v>0</v>
      </c>
    </row>
    <row r="786" hidden="1" customHeight="1" spans="1:5">
      <c r="A786" s="194">
        <f t="shared" si="12"/>
        <v>7</v>
      </c>
      <c r="B786" s="123">
        <v>2110604</v>
      </c>
      <c r="C786" s="123" t="s">
        <v>728</v>
      </c>
      <c r="D786" s="410">
        <v>0</v>
      </c>
      <c r="E786" s="235">
        <v>0</v>
      </c>
    </row>
    <row r="787" hidden="1" customHeight="1" spans="1:5">
      <c r="A787" s="194">
        <f t="shared" si="12"/>
        <v>7</v>
      </c>
      <c r="B787" s="123">
        <v>2110605</v>
      </c>
      <c r="C787" s="123" t="s">
        <v>729</v>
      </c>
      <c r="D787" s="410">
        <v>17</v>
      </c>
      <c r="E787" s="235">
        <v>0</v>
      </c>
    </row>
    <row r="788" customHeight="1" spans="1:5">
      <c r="A788" s="194">
        <f t="shared" si="12"/>
        <v>7</v>
      </c>
      <c r="B788" s="123">
        <v>2110699</v>
      </c>
      <c r="C788" s="125" t="s">
        <v>730</v>
      </c>
      <c r="D788" s="410">
        <v>953</v>
      </c>
      <c r="E788" s="227">
        <v>4.812603</v>
      </c>
    </row>
    <row r="789" hidden="1" customHeight="1" spans="1:5">
      <c r="A789" s="194">
        <f t="shared" si="12"/>
        <v>5</v>
      </c>
      <c r="B789" s="123">
        <v>21107</v>
      </c>
      <c r="C789" s="121" t="s">
        <v>731</v>
      </c>
      <c r="D789" s="410">
        <v>0</v>
      </c>
      <c r="E789" s="235">
        <v>0</v>
      </c>
    </row>
    <row r="790" hidden="1" customHeight="1" spans="1:5">
      <c r="A790" s="194">
        <f t="shared" si="12"/>
        <v>7</v>
      </c>
      <c r="B790" s="123">
        <v>2110704</v>
      </c>
      <c r="C790" s="123" t="s">
        <v>732</v>
      </c>
      <c r="D790" s="410">
        <v>0</v>
      </c>
      <c r="E790" s="235">
        <v>0</v>
      </c>
    </row>
    <row r="791" hidden="1" customHeight="1" spans="1:5">
      <c r="A791" s="194">
        <f t="shared" si="12"/>
        <v>7</v>
      </c>
      <c r="B791" s="123">
        <v>2110799</v>
      </c>
      <c r="C791" s="123" t="s">
        <v>733</v>
      </c>
      <c r="D791" s="410">
        <v>0</v>
      </c>
      <c r="E791" s="235">
        <v>0</v>
      </c>
    </row>
    <row r="792" hidden="1" customHeight="1" spans="1:5">
      <c r="A792" s="194">
        <f t="shared" si="12"/>
        <v>5</v>
      </c>
      <c r="B792" s="123">
        <v>21108</v>
      </c>
      <c r="C792" s="121" t="s">
        <v>734</v>
      </c>
      <c r="D792" s="410">
        <v>0</v>
      </c>
      <c r="E792" s="235">
        <v>0</v>
      </c>
    </row>
    <row r="793" hidden="1" customHeight="1" spans="1:5">
      <c r="A793" s="194">
        <f t="shared" si="12"/>
        <v>7</v>
      </c>
      <c r="B793" s="123">
        <v>2110804</v>
      </c>
      <c r="C793" s="123" t="s">
        <v>735</v>
      </c>
      <c r="D793" s="410">
        <v>0</v>
      </c>
      <c r="E793" s="235">
        <v>0</v>
      </c>
    </row>
    <row r="794" hidden="1" customHeight="1" spans="1:5">
      <c r="A794" s="194">
        <f t="shared" si="12"/>
        <v>7</v>
      </c>
      <c r="B794" s="123">
        <v>2110899</v>
      </c>
      <c r="C794" s="123" t="s">
        <v>736</v>
      </c>
      <c r="D794" s="410">
        <v>0</v>
      </c>
      <c r="E794" s="235">
        <v>0</v>
      </c>
    </row>
    <row r="795" hidden="1" customHeight="1" spans="1:5">
      <c r="A795" s="194">
        <f t="shared" si="12"/>
        <v>5</v>
      </c>
      <c r="B795" s="123">
        <v>21109</v>
      </c>
      <c r="C795" s="121" t="s">
        <v>737</v>
      </c>
      <c r="D795" s="410">
        <v>0</v>
      </c>
      <c r="E795" s="235">
        <v>0</v>
      </c>
    </row>
    <row r="796" hidden="1" customHeight="1" spans="1:5">
      <c r="A796" s="194">
        <f t="shared" si="12"/>
        <v>7</v>
      </c>
      <c r="B796" s="123">
        <v>2110901</v>
      </c>
      <c r="C796" s="123" t="s">
        <v>738</v>
      </c>
      <c r="D796" s="410">
        <v>0</v>
      </c>
      <c r="E796" s="235">
        <v>0</v>
      </c>
    </row>
    <row r="797" hidden="1" customHeight="1" spans="1:5">
      <c r="A797" s="194">
        <f t="shared" si="12"/>
        <v>5</v>
      </c>
      <c r="B797" s="123">
        <v>21110</v>
      </c>
      <c r="C797" s="121" t="s">
        <v>739</v>
      </c>
      <c r="D797" s="410">
        <v>528</v>
      </c>
      <c r="E797" s="235">
        <v>0</v>
      </c>
    </row>
    <row r="798" hidden="1" customHeight="1" spans="1:5">
      <c r="A798" s="194">
        <f t="shared" si="12"/>
        <v>7</v>
      </c>
      <c r="B798" s="123">
        <v>2111001</v>
      </c>
      <c r="C798" s="123" t="s">
        <v>740</v>
      </c>
      <c r="D798" s="410">
        <v>528</v>
      </c>
      <c r="E798" s="235">
        <v>0</v>
      </c>
    </row>
    <row r="799" customHeight="1" spans="1:5">
      <c r="A799" s="194">
        <f t="shared" si="12"/>
        <v>5</v>
      </c>
      <c r="B799" s="123">
        <v>21111</v>
      </c>
      <c r="C799" s="124" t="s">
        <v>741</v>
      </c>
      <c r="D799" s="410">
        <v>163</v>
      </c>
      <c r="E799" s="227">
        <v>31.28965</v>
      </c>
    </row>
    <row r="800" hidden="1" customHeight="1" spans="1:5">
      <c r="A800" s="194">
        <f t="shared" si="12"/>
        <v>7</v>
      </c>
      <c r="B800" s="123">
        <v>2111101</v>
      </c>
      <c r="C800" s="123" t="s">
        <v>742</v>
      </c>
      <c r="D800" s="410">
        <v>0</v>
      </c>
      <c r="E800" s="235">
        <v>0</v>
      </c>
    </row>
    <row r="801" customHeight="1" spans="1:5">
      <c r="A801" s="194">
        <f t="shared" si="12"/>
        <v>7</v>
      </c>
      <c r="B801" s="123">
        <v>2111102</v>
      </c>
      <c r="C801" s="125" t="s">
        <v>743</v>
      </c>
      <c r="D801" s="410">
        <v>95</v>
      </c>
      <c r="E801" s="227">
        <v>31.28965</v>
      </c>
    </row>
    <row r="802" hidden="1" customHeight="1" spans="1:5">
      <c r="A802" s="194">
        <f t="shared" si="12"/>
        <v>7</v>
      </c>
      <c r="B802" s="123">
        <v>2111103</v>
      </c>
      <c r="C802" s="123" t="s">
        <v>744</v>
      </c>
      <c r="D802" s="410">
        <v>68</v>
      </c>
      <c r="E802" s="235">
        <v>0</v>
      </c>
    </row>
    <row r="803" hidden="1" customHeight="1" spans="1:5">
      <c r="A803" s="194">
        <f t="shared" si="12"/>
        <v>7</v>
      </c>
      <c r="B803" s="123">
        <v>2111104</v>
      </c>
      <c r="C803" s="123" t="s">
        <v>745</v>
      </c>
      <c r="D803" s="410">
        <v>0</v>
      </c>
      <c r="E803" s="235">
        <v>0</v>
      </c>
    </row>
    <row r="804" hidden="1" customHeight="1" spans="1:5">
      <c r="A804" s="194">
        <f t="shared" si="12"/>
        <v>7</v>
      </c>
      <c r="B804" s="123">
        <v>2111199</v>
      </c>
      <c r="C804" s="123" t="s">
        <v>746</v>
      </c>
      <c r="D804" s="410">
        <v>0</v>
      </c>
      <c r="E804" s="235">
        <v>0</v>
      </c>
    </row>
    <row r="805" hidden="1" customHeight="1" spans="1:5">
      <c r="A805" s="194">
        <f t="shared" si="12"/>
        <v>5</v>
      </c>
      <c r="B805" s="123">
        <v>21112</v>
      </c>
      <c r="C805" s="121" t="s">
        <v>747</v>
      </c>
      <c r="D805" s="410">
        <v>3</v>
      </c>
      <c r="E805" s="235">
        <v>0</v>
      </c>
    </row>
    <row r="806" hidden="1" customHeight="1" spans="1:5">
      <c r="A806" s="194">
        <f t="shared" si="12"/>
        <v>7</v>
      </c>
      <c r="B806" s="123">
        <v>2111201</v>
      </c>
      <c r="C806" s="123" t="s">
        <v>748</v>
      </c>
      <c r="D806" s="410">
        <v>3</v>
      </c>
      <c r="E806" s="235">
        <v>0</v>
      </c>
    </row>
    <row r="807" hidden="1" customHeight="1" spans="1:5">
      <c r="A807" s="194">
        <f t="shared" si="12"/>
        <v>5</v>
      </c>
      <c r="B807" s="123">
        <v>21113</v>
      </c>
      <c r="C807" s="121" t="s">
        <v>749</v>
      </c>
      <c r="D807" s="410">
        <v>0</v>
      </c>
      <c r="E807" s="235">
        <v>0</v>
      </c>
    </row>
    <row r="808" hidden="1" customHeight="1" spans="1:5">
      <c r="A808" s="194">
        <f t="shared" si="12"/>
        <v>7</v>
      </c>
      <c r="B808" s="123">
        <v>2111301</v>
      </c>
      <c r="C808" s="123" t="s">
        <v>750</v>
      </c>
      <c r="D808" s="410">
        <v>0</v>
      </c>
      <c r="E808" s="235">
        <v>0</v>
      </c>
    </row>
    <row r="809" hidden="1" customHeight="1" spans="1:5">
      <c r="A809" s="194">
        <f t="shared" si="12"/>
        <v>5</v>
      </c>
      <c r="B809" s="123">
        <v>21114</v>
      </c>
      <c r="C809" s="121" t="s">
        <v>751</v>
      </c>
      <c r="D809" s="410">
        <v>0</v>
      </c>
      <c r="E809" s="235">
        <v>0</v>
      </c>
    </row>
    <row r="810" hidden="1" customHeight="1" spans="1:5">
      <c r="A810" s="194">
        <f t="shared" si="12"/>
        <v>7</v>
      </c>
      <c r="B810" s="123">
        <v>2111401</v>
      </c>
      <c r="C810" s="123" t="s">
        <v>151</v>
      </c>
      <c r="D810" s="410">
        <v>0</v>
      </c>
      <c r="E810" s="235">
        <v>0</v>
      </c>
    </row>
    <row r="811" hidden="1" customHeight="1" spans="1:5">
      <c r="A811" s="194">
        <f t="shared" si="12"/>
        <v>7</v>
      </c>
      <c r="B811" s="123">
        <v>2111402</v>
      </c>
      <c r="C811" s="123" t="s">
        <v>152</v>
      </c>
      <c r="D811" s="410">
        <v>0</v>
      </c>
      <c r="E811" s="235">
        <v>0</v>
      </c>
    </row>
    <row r="812" hidden="1" customHeight="1" spans="1:5">
      <c r="A812" s="194">
        <f t="shared" si="12"/>
        <v>7</v>
      </c>
      <c r="B812" s="123">
        <v>2111403</v>
      </c>
      <c r="C812" s="123" t="s">
        <v>153</v>
      </c>
      <c r="D812" s="410">
        <v>0</v>
      </c>
      <c r="E812" s="235">
        <v>0</v>
      </c>
    </row>
    <row r="813" hidden="1" customHeight="1" spans="1:5">
      <c r="A813" s="194">
        <f t="shared" si="12"/>
        <v>7</v>
      </c>
      <c r="B813" s="123">
        <v>2111404</v>
      </c>
      <c r="C813" s="123" t="s">
        <v>752</v>
      </c>
      <c r="D813" s="410">
        <v>0</v>
      </c>
      <c r="E813" s="235"/>
    </row>
    <row r="814" hidden="1" customHeight="1" spans="1:5">
      <c r="A814" s="194">
        <f t="shared" si="12"/>
        <v>7</v>
      </c>
      <c r="B814" s="123">
        <v>2111405</v>
      </c>
      <c r="C814" s="123" t="s">
        <v>753</v>
      </c>
      <c r="D814" s="410">
        <v>0</v>
      </c>
      <c r="E814" s="235"/>
    </row>
    <row r="815" hidden="1" customHeight="1" spans="1:5">
      <c r="A815" s="194">
        <f t="shared" si="12"/>
        <v>7</v>
      </c>
      <c r="B815" s="123">
        <v>2111406</v>
      </c>
      <c r="C815" s="123" t="s">
        <v>754</v>
      </c>
      <c r="D815" s="410">
        <v>0</v>
      </c>
      <c r="E815" s="235">
        <v>0</v>
      </c>
    </row>
    <row r="816" hidden="1" customHeight="1" spans="1:5">
      <c r="A816" s="194">
        <f t="shared" si="12"/>
        <v>7</v>
      </c>
      <c r="B816" s="123">
        <v>2111407</v>
      </c>
      <c r="C816" s="123" t="s">
        <v>755</v>
      </c>
      <c r="D816" s="410">
        <v>0</v>
      </c>
      <c r="E816" s="235">
        <v>0</v>
      </c>
    </row>
    <row r="817" hidden="1" customHeight="1" spans="1:5">
      <c r="A817" s="194">
        <f t="shared" si="12"/>
        <v>7</v>
      </c>
      <c r="B817" s="123">
        <v>2111408</v>
      </c>
      <c r="C817" s="123" t="s">
        <v>756</v>
      </c>
      <c r="D817" s="410">
        <v>0</v>
      </c>
      <c r="E817" s="235">
        <v>0</v>
      </c>
    </row>
    <row r="818" hidden="1" customHeight="1" spans="1:5">
      <c r="A818" s="194">
        <f t="shared" si="12"/>
        <v>7</v>
      </c>
      <c r="B818" s="123">
        <v>2111409</v>
      </c>
      <c r="C818" s="123" t="s">
        <v>757</v>
      </c>
      <c r="D818" s="410">
        <v>0</v>
      </c>
      <c r="E818" s="235"/>
    </row>
    <row r="819" hidden="1" customHeight="1" spans="1:5">
      <c r="A819" s="194">
        <f t="shared" si="12"/>
        <v>7</v>
      </c>
      <c r="B819" s="123">
        <v>2111410</v>
      </c>
      <c r="C819" s="123" t="s">
        <v>758</v>
      </c>
      <c r="D819" s="410">
        <v>0</v>
      </c>
      <c r="E819" s="235"/>
    </row>
    <row r="820" hidden="1" customHeight="1" spans="1:5">
      <c r="A820" s="194">
        <f t="shared" si="12"/>
        <v>7</v>
      </c>
      <c r="B820" s="123">
        <v>2111411</v>
      </c>
      <c r="C820" s="123" t="s">
        <v>192</v>
      </c>
      <c r="D820" s="410">
        <v>0</v>
      </c>
      <c r="E820" s="235">
        <v>0</v>
      </c>
    </row>
    <row r="821" hidden="1" customHeight="1" spans="1:5">
      <c r="A821" s="194">
        <f t="shared" si="12"/>
        <v>7</v>
      </c>
      <c r="B821" s="123">
        <v>2111413</v>
      </c>
      <c r="C821" s="123" t="s">
        <v>759</v>
      </c>
      <c r="D821" s="410">
        <v>0</v>
      </c>
      <c r="E821" s="235">
        <v>0</v>
      </c>
    </row>
    <row r="822" hidden="1" customHeight="1" spans="1:5">
      <c r="A822" s="194">
        <f t="shared" si="12"/>
        <v>7</v>
      </c>
      <c r="B822" s="123">
        <v>2111450</v>
      </c>
      <c r="C822" s="123" t="s">
        <v>160</v>
      </c>
      <c r="D822" s="410">
        <v>0</v>
      </c>
      <c r="E822" s="235">
        <v>0</v>
      </c>
    </row>
    <row r="823" hidden="1" customHeight="1" spans="1:5">
      <c r="A823" s="194">
        <f t="shared" si="12"/>
        <v>7</v>
      </c>
      <c r="B823" s="123">
        <v>2111499</v>
      </c>
      <c r="C823" s="123" t="s">
        <v>760</v>
      </c>
      <c r="D823" s="410">
        <v>0</v>
      </c>
      <c r="E823" s="235">
        <v>0</v>
      </c>
    </row>
    <row r="824" customHeight="1" spans="1:5">
      <c r="A824" s="194">
        <f t="shared" si="12"/>
        <v>5</v>
      </c>
      <c r="B824" s="123">
        <v>21199</v>
      </c>
      <c r="C824" s="124" t="s">
        <v>761</v>
      </c>
      <c r="D824" s="410">
        <v>1383</v>
      </c>
      <c r="E824" s="227">
        <v>44355.3937</v>
      </c>
    </row>
    <row r="825" customHeight="1" spans="1:5">
      <c r="A825" s="194">
        <f t="shared" si="12"/>
        <v>7</v>
      </c>
      <c r="B825" s="123">
        <v>2119999</v>
      </c>
      <c r="C825" s="125" t="s">
        <v>762</v>
      </c>
      <c r="D825" s="410" t="s">
        <v>197</v>
      </c>
      <c r="E825" s="227">
        <v>44355.3937</v>
      </c>
    </row>
    <row r="826" customHeight="1" spans="1:6">
      <c r="A826" s="194">
        <f t="shared" si="12"/>
        <v>3</v>
      </c>
      <c r="B826" s="123">
        <v>212</v>
      </c>
      <c r="C826" s="124" t="s">
        <v>763</v>
      </c>
      <c r="D826" s="410">
        <v>183867</v>
      </c>
      <c r="E826" s="227">
        <v>164719.884996</v>
      </c>
      <c r="F826" s="412"/>
    </row>
    <row r="827" customHeight="1" spans="1:5">
      <c r="A827" s="194">
        <f t="shared" si="12"/>
        <v>5</v>
      </c>
      <c r="B827" s="123">
        <v>21201</v>
      </c>
      <c r="C827" s="124" t="s">
        <v>764</v>
      </c>
      <c r="D827" s="410">
        <v>8885</v>
      </c>
      <c r="E827" s="227">
        <v>8026.969971</v>
      </c>
    </row>
    <row r="828" customHeight="1" spans="1:5">
      <c r="A828" s="194">
        <f t="shared" si="12"/>
        <v>7</v>
      </c>
      <c r="B828" s="123">
        <v>2120101</v>
      </c>
      <c r="C828" s="125" t="s">
        <v>151</v>
      </c>
      <c r="D828" s="410">
        <v>3007</v>
      </c>
      <c r="E828" s="227">
        <v>2068.672914</v>
      </c>
    </row>
    <row r="829" customHeight="1" spans="1:5">
      <c r="A829" s="194">
        <f t="shared" si="12"/>
        <v>7</v>
      </c>
      <c r="B829" s="123">
        <v>2120102</v>
      </c>
      <c r="C829" s="125" t="s">
        <v>152</v>
      </c>
      <c r="D829" s="410">
        <v>79</v>
      </c>
      <c r="E829" s="227">
        <v>157.862375</v>
      </c>
    </row>
    <row r="830" customHeight="1" spans="1:5">
      <c r="A830" s="194">
        <f t="shared" si="12"/>
        <v>7</v>
      </c>
      <c r="B830" s="123">
        <v>2120103</v>
      </c>
      <c r="C830" s="125" t="s">
        <v>153</v>
      </c>
      <c r="D830" s="410">
        <v>0</v>
      </c>
      <c r="E830" s="227">
        <v>403.449952</v>
      </c>
    </row>
    <row r="831" customHeight="1" spans="1:5">
      <c r="A831" s="194">
        <f t="shared" si="12"/>
        <v>7</v>
      </c>
      <c r="B831" s="123">
        <v>2120104</v>
      </c>
      <c r="C831" s="125" t="s">
        <v>765</v>
      </c>
      <c r="D831" s="410">
        <v>3134</v>
      </c>
      <c r="E831" s="227">
        <v>2689.281323</v>
      </c>
    </row>
    <row r="832" hidden="1" customHeight="1" spans="1:5">
      <c r="A832" s="194">
        <f t="shared" si="12"/>
        <v>7</v>
      </c>
      <c r="B832" s="123">
        <v>2120105</v>
      </c>
      <c r="C832" s="123" t="s">
        <v>766</v>
      </c>
      <c r="D832" s="410">
        <v>1043</v>
      </c>
      <c r="E832" s="235">
        <v>0</v>
      </c>
    </row>
    <row r="833" customHeight="1" spans="1:5">
      <c r="A833" s="194">
        <f t="shared" si="12"/>
        <v>7</v>
      </c>
      <c r="B833" s="123">
        <v>2120106</v>
      </c>
      <c r="C833" s="125" t="s">
        <v>767</v>
      </c>
      <c r="D833" s="410">
        <v>1010</v>
      </c>
      <c r="E833" s="227">
        <v>913.200342</v>
      </c>
    </row>
    <row r="834" hidden="1" customHeight="1" spans="1:5">
      <c r="A834" s="194">
        <f t="shared" si="12"/>
        <v>7</v>
      </c>
      <c r="B834" s="123">
        <v>2120107</v>
      </c>
      <c r="C834" s="123" t="s">
        <v>768</v>
      </c>
      <c r="D834" s="410">
        <v>0</v>
      </c>
      <c r="E834" s="235">
        <v>0</v>
      </c>
    </row>
    <row r="835" hidden="1" customHeight="1" spans="1:5">
      <c r="A835" s="194">
        <f t="shared" si="12"/>
        <v>7</v>
      </c>
      <c r="B835" s="123">
        <v>2120109</v>
      </c>
      <c r="C835" s="123" t="s">
        <v>769</v>
      </c>
      <c r="D835" s="410">
        <v>0</v>
      </c>
      <c r="E835" s="235">
        <v>0</v>
      </c>
    </row>
    <row r="836" hidden="1" customHeight="1" spans="1:5">
      <c r="A836" s="194">
        <f t="shared" si="12"/>
        <v>7</v>
      </c>
      <c r="B836" s="123">
        <v>2120110</v>
      </c>
      <c r="C836" s="123" t="s">
        <v>770</v>
      </c>
      <c r="D836" s="410">
        <v>0</v>
      </c>
      <c r="E836" s="235">
        <v>0</v>
      </c>
    </row>
    <row r="837" customHeight="1" spans="1:5">
      <c r="A837" s="194">
        <f t="shared" si="12"/>
        <v>7</v>
      </c>
      <c r="B837" s="123">
        <v>2120199</v>
      </c>
      <c r="C837" s="125" t="s">
        <v>771</v>
      </c>
      <c r="D837" s="410">
        <v>612</v>
      </c>
      <c r="E837" s="227">
        <v>1794.503065</v>
      </c>
    </row>
    <row r="838" customHeight="1" spans="1:5">
      <c r="A838" s="194">
        <f t="shared" si="12"/>
        <v>5</v>
      </c>
      <c r="B838" s="123">
        <v>21202</v>
      </c>
      <c r="C838" s="124" t="s">
        <v>772</v>
      </c>
      <c r="D838" s="410">
        <v>20</v>
      </c>
      <c r="E838" s="227">
        <v>105.62823</v>
      </c>
    </row>
    <row r="839" customHeight="1" spans="1:5">
      <c r="A839" s="194">
        <f t="shared" ref="A839:A902" si="13">LEN(B839)</f>
        <v>7</v>
      </c>
      <c r="B839" s="123">
        <v>2120201</v>
      </c>
      <c r="C839" s="125" t="s">
        <v>773</v>
      </c>
      <c r="D839" s="410">
        <v>20</v>
      </c>
      <c r="E839" s="227">
        <v>105.62823</v>
      </c>
    </row>
    <row r="840" customHeight="1" spans="1:5">
      <c r="A840" s="194">
        <f t="shared" si="13"/>
        <v>5</v>
      </c>
      <c r="B840" s="123">
        <v>21203</v>
      </c>
      <c r="C840" s="124" t="s">
        <v>774</v>
      </c>
      <c r="D840" s="410">
        <v>55238</v>
      </c>
      <c r="E840" s="227">
        <v>43711.214327</v>
      </c>
    </row>
    <row r="841" customHeight="1" spans="1:5">
      <c r="A841" s="194">
        <f t="shared" si="13"/>
        <v>7</v>
      </c>
      <c r="B841" s="123">
        <v>2120303</v>
      </c>
      <c r="C841" s="125" t="s">
        <v>775</v>
      </c>
      <c r="D841" s="410">
        <v>19438</v>
      </c>
      <c r="E841" s="227">
        <v>3334.811538</v>
      </c>
    </row>
    <row r="842" customHeight="1" spans="1:5">
      <c r="A842" s="194">
        <f t="shared" si="13"/>
        <v>7</v>
      </c>
      <c r="B842" s="123">
        <v>2120399</v>
      </c>
      <c r="C842" s="125" t="s">
        <v>776</v>
      </c>
      <c r="D842" s="410">
        <v>35801</v>
      </c>
      <c r="E842" s="227">
        <v>40376.402789</v>
      </c>
    </row>
    <row r="843" customHeight="1" spans="1:5">
      <c r="A843" s="194">
        <f t="shared" si="13"/>
        <v>5</v>
      </c>
      <c r="B843" s="123">
        <v>21205</v>
      </c>
      <c r="C843" s="124" t="s">
        <v>777</v>
      </c>
      <c r="D843" s="410">
        <v>17627</v>
      </c>
      <c r="E843" s="227">
        <v>20815.096824</v>
      </c>
    </row>
    <row r="844" customHeight="1" spans="1:5">
      <c r="A844" s="194">
        <f t="shared" si="13"/>
        <v>7</v>
      </c>
      <c r="B844" s="123">
        <v>2120501</v>
      </c>
      <c r="C844" s="125" t="s">
        <v>778</v>
      </c>
      <c r="D844" s="410">
        <v>17627</v>
      </c>
      <c r="E844" s="227">
        <v>20815.096824</v>
      </c>
    </row>
    <row r="845" customHeight="1" spans="1:5">
      <c r="A845" s="194">
        <f t="shared" si="13"/>
        <v>5</v>
      </c>
      <c r="B845" s="123">
        <v>21206</v>
      </c>
      <c r="C845" s="124" t="s">
        <v>779</v>
      </c>
      <c r="D845" s="410">
        <v>683</v>
      </c>
      <c r="E845" s="227">
        <v>731.234569</v>
      </c>
    </row>
    <row r="846" customHeight="1" spans="1:5">
      <c r="A846" s="194">
        <f t="shared" si="13"/>
        <v>7</v>
      </c>
      <c r="B846" s="123">
        <v>2120601</v>
      </c>
      <c r="C846" s="125" t="s">
        <v>780</v>
      </c>
      <c r="D846" s="410">
        <v>683</v>
      </c>
      <c r="E846" s="227">
        <v>731.234569</v>
      </c>
    </row>
    <row r="847" customHeight="1" spans="1:5">
      <c r="A847" s="194">
        <f t="shared" si="13"/>
        <v>5</v>
      </c>
      <c r="B847" s="123">
        <v>21299</v>
      </c>
      <c r="C847" s="124" t="s">
        <v>781</v>
      </c>
      <c r="D847" s="410">
        <v>101413</v>
      </c>
      <c r="E847" s="227">
        <v>91329.741075</v>
      </c>
    </row>
    <row r="848" customHeight="1" spans="1:5">
      <c r="A848" s="194">
        <f t="shared" si="13"/>
        <v>7</v>
      </c>
      <c r="B848" s="123">
        <v>2129999</v>
      </c>
      <c r="C848" s="125" t="s">
        <v>782</v>
      </c>
      <c r="D848" s="410" t="s">
        <v>197</v>
      </c>
      <c r="E848" s="227">
        <v>91329.741075</v>
      </c>
    </row>
    <row r="849" customHeight="1" spans="1:6">
      <c r="A849" s="194">
        <f t="shared" si="13"/>
        <v>3</v>
      </c>
      <c r="B849" s="123">
        <v>213</v>
      </c>
      <c r="C849" s="124" t="s">
        <v>783</v>
      </c>
      <c r="D849" s="410">
        <v>71739</v>
      </c>
      <c r="E849" s="227">
        <f>88273.257662-630</f>
        <v>87643.257662</v>
      </c>
      <c r="F849" s="412"/>
    </row>
    <row r="850" customHeight="1" spans="1:5">
      <c r="A850" s="194">
        <f t="shared" si="13"/>
        <v>5</v>
      </c>
      <c r="B850" s="123">
        <v>21301</v>
      </c>
      <c r="C850" s="124" t="s">
        <v>784</v>
      </c>
      <c r="D850" s="410">
        <v>25178</v>
      </c>
      <c r="E850" s="227">
        <v>47126.208613</v>
      </c>
    </row>
    <row r="851" customHeight="1" spans="1:5">
      <c r="A851" s="194">
        <f t="shared" si="13"/>
        <v>7</v>
      </c>
      <c r="B851" s="123">
        <v>2130101</v>
      </c>
      <c r="C851" s="125" t="s">
        <v>151</v>
      </c>
      <c r="D851" s="410">
        <v>1761</v>
      </c>
      <c r="E851" s="227">
        <v>2156.352562</v>
      </c>
    </row>
    <row r="852" customHeight="1" spans="1:5">
      <c r="A852" s="194">
        <f t="shared" si="13"/>
        <v>7</v>
      </c>
      <c r="B852" s="123">
        <v>2130102</v>
      </c>
      <c r="C852" s="125" t="s">
        <v>152</v>
      </c>
      <c r="D852" s="410">
        <v>112</v>
      </c>
      <c r="E852" s="227">
        <v>104.2072</v>
      </c>
    </row>
    <row r="853" hidden="1" customHeight="1" spans="1:5">
      <c r="A853" s="194">
        <f t="shared" si="13"/>
        <v>7</v>
      </c>
      <c r="B853" s="123">
        <v>2130103</v>
      </c>
      <c r="C853" s="123" t="s">
        <v>153</v>
      </c>
      <c r="D853" s="410">
        <v>0</v>
      </c>
      <c r="E853" s="235">
        <v>0</v>
      </c>
    </row>
    <row r="854" customHeight="1" spans="1:5">
      <c r="A854" s="194">
        <f t="shared" si="13"/>
        <v>7</v>
      </c>
      <c r="B854" s="123">
        <v>2130104</v>
      </c>
      <c r="C854" s="125" t="s">
        <v>160</v>
      </c>
      <c r="D854" s="410">
        <v>2093</v>
      </c>
      <c r="E854" s="227">
        <v>2086.611265</v>
      </c>
    </row>
    <row r="855" hidden="1" customHeight="1" spans="1:5">
      <c r="A855" s="194">
        <f t="shared" si="13"/>
        <v>7</v>
      </c>
      <c r="B855" s="123">
        <v>2130105</v>
      </c>
      <c r="C855" s="123" t="s">
        <v>785</v>
      </c>
      <c r="D855" s="410">
        <v>0</v>
      </c>
      <c r="E855" s="235">
        <v>0</v>
      </c>
    </row>
    <row r="856" customHeight="1" spans="1:5">
      <c r="A856" s="194">
        <f t="shared" si="13"/>
        <v>7</v>
      </c>
      <c r="B856" s="123">
        <v>2130106</v>
      </c>
      <c r="C856" s="125" t="s">
        <v>786</v>
      </c>
      <c r="D856" s="410">
        <v>2134</v>
      </c>
      <c r="E856" s="227">
        <v>142.316</v>
      </c>
    </row>
    <row r="857" customHeight="1" spans="1:5">
      <c r="A857" s="194">
        <f t="shared" si="13"/>
        <v>7</v>
      </c>
      <c r="B857" s="123">
        <v>2130108</v>
      </c>
      <c r="C857" s="125" t="s">
        <v>787</v>
      </c>
      <c r="D857" s="410">
        <v>210</v>
      </c>
      <c r="E857" s="227">
        <v>143.458478</v>
      </c>
    </row>
    <row r="858" customHeight="1" spans="1:5">
      <c r="A858" s="194">
        <f t="shared" si="13"/>
        <v>7</v>
      </c>
      <c r="B858" s="123">
        <v>2130109</v>
      </c>
      <c r="C858" s="125" t="s">
        <v>788</v>
      </c>
      <c r="D858" s="410">
        <v>2</v>
      </c>
      <c r="E858" s="227">
        <v>0.738</v>
      </c>
    </row>
    <row r="859" customHeight="1" spans="1:5">
      <c r="A859" s="194">
        <f t="shared" si="13"/>
        <v>7</v>
      </c>
      <c r="B859" s="123">
        <v>2130110</v>
      </c>
      <c r="C859" s="125" t="s">
        <v>789</v>
      </c>
      <c r="D859" s="410">
        <v>0</v>
      </c>
      <c r="E859" s="227">
        <v>7.79</v>
      </c>
    </row>
    <row r="860" hidden="1" customHeight="1" spans="1:5">
      <c r="A860" s="194">
        <f t="shared" si="13"/>
        <v>7</v>
      </c>
      <c r="B860" s="123">
        <v>2130111</v>
      </c>
      <c r="C860" s="123" t="s">
        <v>790</v>
      </c>
      <c r="D860" s="410">
        <v>0</v>
      </c>
      <c r="E860" s="235">
        <v>0</v>
      </c>
    </row>
    <row r="861" customHeight="1" spans="1:5">
      <c r="A861" s="194">
        <f t="shared" si="13"/>
        <v>7</v>
      </c>
      <c r="B861" s="123">
        <v>2130112</v>
      </c>
      <c r="C861" s="125" t="s">
        <v>791</v>
      </c>
      <c r="D861" s="410">
        <v>183</v>
      </c>
      <c r="E861" s="227">
        <v>51.32454</v>
      </c>
    </row>
    <row r="862" hidden="1" customHeight="1" spans="1:5">
      <c r="A862" s="194">
        <f t="shared" si="13"/>
        <v>7</v>
      </c>
      <c r="B862" s="123">
        <v>2130114</v>
      </c>
      <c r="C862" s="123" t="s">
        <v>792</v>
      </c>
      <c r="D862" s="410">
        <v>0</v>
      </c>
      <c r="E862" s="235">
        <v>0</v>
      </c>
    </row>
    <row r="863" hidden="1" customHeight="1" spans="1:5">
      <c r="A863" s="194">
        <f t="shared" si="13"/>
        <v>7</v>
      </c>
      <c r="B863" s="123">
        <v>2130119</v>
      </c>
      <c r="C863" s="123" t="s">
        <v>793</v>
      </c>
      <c r="D863" s="410">
        <v>63</v>
      </c>
      <c r="E863" s="235">
        <v>0</v>
      </c>
    </row>
    <row r="864" hidden="1" customHeight="1" spans="1:5">
      <c r="A864" s="194">
        <f t="shared" si="13"/>
        <v>7</v>
      </c>
      <c r="B864" s="123">
        <v>2130120</v>
      </c>
      <c r="C864" s="123" t="s">
        <v>794</v>
      </c>
      <c r="D864" s="410">
        <v>0</v>
      </c>
      <c r="E864" s="235">
        <v>0</v>
      </c>
    </row>
    <row r="865" hidden="1" customHeight="1" spans="1:5">
      <c r="A865" s="194">
        <f t="shared" si="13"/>
        <v>7</v>
      </c>
      <c r="B865" s="123">
        <v>2130121</v>
      </c>
      <c r="C865" s="123" t="s">
        <v>795</v>
      </c>
      <c r="D865" s="410">
        <v>0</v>
      </c>
      <c r="E865" s="235">
        <v>0</v>
      </c>
    </row>
    <row r="866" customHeight="1" spans="1:5">
      <c r="A866" s="194">
        <f t="shared" si="13"/>
        <v>7</v>
      </c>
      <c r="B866" s="123">
        <v>2130122</v>
      </c>
      <c r="C866" s="125" t="s">
        <v>796</v>
      </c>
      <c r="D866" s="410">
        <v>9567</v>
      </c>
      <c r="E866" s="227">
        <v>16873.226299</v>
      </c>
    </row>
    <row r="867" customHeight="1" spans="1:5">
      <c r="A867" s="194">
        <f t="shared" si="13"/>
        <v>7</v>
      </c>
      <c r="B867" s="123">
        <v>2130124</v>
      </c>
      <c r="C867" s="125" t="s">
        <v>797</v>
      </c>
      <c r="D867" s="410">
        <v>160</v>
      </c>
      <c r="E867" s="227">
        <v>52</v>
      </c>
    </row>
    <row r="868" hidden="1" customHeight="1" spans="1:5">
      <c r="A868" s="194">
        <f t="shared" si="13"/>
        <v>7</v>
      </c>
      <c r="B868" s="123">
        <v>2130125</v>
      </c>
      <c r="C868" s="123" t="s">
        <v>798</v>
      </c>
      <c r="D868" s="410">
        <v>121</v>
      </c>
      <c r="E868" s="235">
        <v>0</v>
      </c>
    </row>
    <row r="869" hidden="1" customHeight="1" spans="1:5">
      <c r="A869" s="194">
        <f t="shared" si="13"/>
        <v>7</v>
      </c>
      <c r="B869" s="123">
        <v>2130126</v>
      </c>
      <c r="C869" s="123" t="s">
        <v>799</v>
      </c>
      <c r="D869" s="410">
        <v>0</v>
      </c>
      <c r="E869" s="235">
        <v>0</v>
      </c>
    </row>
    <row r="870" customHeight="1" spans="1:5">
      <c r="A870" s="194">
        <f t="shared" si="13"/>
        <v>7</v>
      </c>
      <c r="B870" s="123">
        <v>2130135</v>
      </c>
      <c r="C870" s="125" t="s">
        <v>800</v>
      </c>
      <c r="D870" s="410">
        <v>508</v>
      </c>
      <c r="E870" s="227">
        <v>3247.784602</v>
      </c>
    </row>
    <row r="871" hidden="1" customHeight="1" spans="1:5">
      <c r="A871" s="194">
        <f t="shared" si="13"/>
        <v>7</v>
      </c>
      <c r="B871" s="123">
        <v>2130142</v>
      </c>
      <c r="C871" s="123" t="s">
        <v>801</v>
      </c>
      <c r="D871" s="410">
        <v>0</v>
      </c>
      <c r="E871" s="235">
        <v>0</v>
      </c>
    </row>
    <row r="872" customHeight="1" spans="1:5">
      <c r="A872" s="194">
        <f t="shared" si="13"/>
        <v>7</v>
      </c>
      <c r="B872" s="123">
        <v>2130148</v>
      </c>
      <c r="C872" s="125" t="s">
        <v>802</v>
      </c>
      <c r="D872" s="410">
        <v>14</v>
      </c>
      <c r="E872" s="227">
        <v>220</v>
      </c>
    </row>
    <row r="873" hidden="1" customHeight="1" spans="1:5">
      <c r="A873" s="194">
        <f t="shared" si="13"/>
        <v>7</v>
      </c>
      <c r="B873" s="123">
        <v>2130152</v>
      </c>
      <c r="C873" s="123" t="s">
        <v>803</v>
      </c>
      <c r="D873" s="410">
        <v>0</v>
      </c>
      <c r="E873" s="235">
        <v>0</v>
      </c>
    </row>
    <row r="874" customHeight="1" spans="1:5">
      <c r="A874" s="194">
        <f t="shared" si="13"/>
        <v>7</v>
      </c>
      <c r="B874" s="123">
        <v>2130153</v>
      </c>
      <c r="C874" s="125" t="s">
        <v>804</v>
      </c>
      <c r="D874" s="410">
        <v>4944</v>
      </c>
      <c r="E874" s="227">
        <v>19782.059667</v>
      </c>
    </row>
    <row r="875" customHeight="1" spans="1:5">
      <c r="A875" s="194">
        <f t="shared" si="13"/>
        <v>7</v>
      </c>
      <c r="B875" s="123">
        <v>2130199</v>
      </c>
      <c r="C875" s="125" t="s">
        <v>805</v>
      </c>
      <c r="D875" s="410">
        <v>3306</v>
      </c>
      <c r="E875" s="227">
        <v>2258.34</v>
      </c>
    </row>
    <row r="876" customHeight="1" spans="1:5">
      <c r="A876" s="194">
        <f t="shared" si="13"/>
        <v>5</v>
      </c>
      <c r="B876" s="123">
        <v>21302</v>
      </c>
      <c r="C876" s="124" t="s">
        <v>806</v>
      </c>
      <c r="D876" s="410">
        <v>4139</v>
      </c>
      <c r="E876" s="227">
        <v>4889.928061</v>
      </c>
    </row>
    <row r="877" customHeight="1" spans="1:5">
      <c r="A877" s="194">
        <f t="shared" si="13"/>
        <v>7</v>
      </c>
      <c r="B877" s="123">
        <v>2130201</v>
      </c>
      <c r="C877" s="125" t="s">
        <v>151</v>
      </c>
      <c r="D877" s="410">
        <v>504</v>
      </c>
      <c r="E877" s="227">
        <v>609.912735</v>
      </c>
    </row>
    <row r="878" customHeight="1" spans="1:5">
      <c r="A878" s="194">
        <f t="shared" si="13"/>
        <v>7</v>
      </c>
      <c r="B878" s="123">
        <v>2130202</v>
      </c>
      <c r="C878" s="125" t="s">
        <v>152</v>
      </c>
      <c r="D878" s="410">
        <v>0</v>
      </c>
      <c r="E878" s="227">
        <v>17.68</v>
      </c>
    </row>
    <row r="879" hidden="1" customHeight="1" spans="1:5">
      <c r="A879" s="194">
        <f t="shared" si="13"/>
        <v>7</v>
      </c>
      <c r="B879" s="123">
        <v>2130203</v>
      </c>
      <c r="C879" s="123" t="s">
        <v>153</v>
      </c>
      <c r="D879" s="410">
        <v>0</v>
      </c>
      <c r="E879" s="235">
        <v>0</v>
      </c>
    </row>
    <row r="880" customHeight="1" spans="1:5">
      <c r="A880" s="194">
        <f t="shared" si="13"/>
        <v>7</v>
      </c>
      <c r="B880" s="123">
        <v>2130204</v>
      </c>
      <c r="C880" s="125" t="s">
        <v>807</v>
      </c>
      <c r="D880" s="410">
        <v>765</v>
      </c>
      <c r="E880" s="227">
        <v>843.032279</v>
      </c>
    </row>
    <row r="881" customHeight="1" spans="1:5">
      <c r="A881" s="194">
        <f t="shared" si="13"/>
        <v>7</v>
      </c>
      <c r="B881" s="123">
        <v>2130205</v>
      </c>
      <c r="C881" s="125" t="s">
        <v>808</v>
      </c>
      <c r="D881" s="410">
        <v>1470</v>
      </c>
      <c r="E881" s="227">
        <v>1218.590454</v>
      </c>
    </row>
    <row r="882" hidden="1" customHeight="1" spans="1:5">
      <c r="A882" s="194">
        <f t="shared" si="13"/>
        <v>7</v>
      </c>
      <c r="B882" s="123">
        <v>2130206</v>
      </c>
      <c r="C882" s="123" t="s">
        <v>809</v>
      </c>
      <c r="D882" s="410">
        <v>29</v>
      </c>
      <c r="E882" s="235">
        <v>0</v>
      </c>
    </row>
    <row r="883" hidden="1" customHeight="1" spans="1:5">
      <c r="A883" s="194">
        <f t="shared" si="13"/>
        <v>7</v>
      </c>
      <c r="B883" s="123">
        <v>2130207</v>
      </c>
      <c r="C883" s="123" t="s">
        <v>810</v>
      </c>
      <c r="D883" s="410">
        <v>87</v>
      </c>
      <c r="E883" s="235">
        <v>0</v>
      </c>
    </row>
    <row r="884" customHeight="1" spans="1:5">
      <c r="A884" s="194">
        <f t="shared" si="13"/>
        <v>7</v>
      </c>
      <c r="B884" s="123">
        <v>2130209</v>
      </c>
      <c r="C884" s="125" t="s">
        <v>811</v>
      </c>
      <c r="D884" s="410">
        <v>530</v>
      </c>
      <c r="E884" s="227">
        <v>24.3662</v>
      </c>
    </row>
    <row r="885" hidden="1" customHeight="1" spans="1:5">
      <c r="A885" s="194">
        <f t="shared" si="13"/>
        <v>7</v>
      </c>
      <c r="B885" s="123">
        <v>2130210</v>
      </c>
      <c r="C885" s="123" t="s">
        <v>812</v>
      </c>
      <c r="D885" s="410">
        <v>17</v>
      </c>
      <c r="E885" s="235"/>
    </row>
    <row r="886" hidden="1" customHeight="1" spans="1:5">
      <c r="A886" s="194">
        <f t="shared" si="13"/>
        <v>7</v>
      </c>
      <c r="B886" s="123">
        <v>2130211</v>
      </c>
      <c r="C886" s="123" t="s">
        <v>813</v>
      </c>
      <c r="D886" s="410">
        <v>5</v>
      </c>
      <c r="E886" s="235">
        <v>0</v>
      </c>
    </row>
    <row r="887" hidden="1" customHeight="1" spans="1:5">
      <c r="A887" s="194">
        <f t="shared" si="13"/>
        <v>7</v>
      </c>
      <c r="B887" s="123">
        <v>2130212</v>
      </c>
      <c r="C887" s="123" t="s">
        <v>814</v>
      </c>
      <c r="D887" s="410">
        <v>0</v>
      </c>
      <c r="E887" s="235">
        <v>0</v>
      </c>
    </row>
    <row r="888" hidden="1" customHeight="1" spans="1:5">
      <c r="A888" s="194">
        <f t="shared" si="13"/>
        <v>7</v>
      </c>
      <c r="B888" s="123">
        <v>2130213</v>
      </c>
      <c r="C888" s="123" t="s">
        <v>815</v>
      </c>
      <c r="D888" s="410">
        <v>0</v>
      </c>
      <c r="E888" s="235">
        <v>0</v>
      </c>
    </row>
    <row r="889" hidden="1" customHeight="1" spans="1:5">
      <c r="A889" s="194">
        <f t="shared" si="13"/>
        <v>7</v>
      </c>
      <c r="B889" s="123">
        <v>2130217</v>
      </c>
      <c r="C889" s="123" t="s">
        <v>816</v>
      </c>
      <c r="D889" s="410">
        <v>0</v>
      </c>
      <c r="E889" s="235">
        <v>0</v>
      </c>
    </row>
    <row r="890" hidden="1" customHeight="1" spans="1:5">
      <c r="A890" s="194">
        <f t="shared" si="13"/>
        <v>7</v>
      </c>
      <c r="B890" s="123">
        <v>2130220</v>
      </c>
      <c r="C890" s="123" t="s">
        <v>817</v>
      </c>
      <c r="D890" s="410">
        <v>0</v>
      </c>
      <c r="E890" s="235">
        <v>0</v>
      </c>
    </row>
    <row r="891" hidden="1" customHeight="1" spans="1:5">
      <c r="A891" s="194">
        <f t="shared" si="13"/>
        <v>7</v>
      </c>
      <c r="B891" s="123">
        <v>2130221</v>
      </c>
      <c r="C891" s="123" t="s">
        <v>818</v>
      </c>
      <c r="D891" s="410">
        <v>0</v>
      </c>
      <c r="E891" s="235">
        <v>0</v>
      </c>
    </row>
    <row r="892" hidden="1" customHeight="1" spans="1:5">
      <c r="A892" s="194">
        <f t="shared" si="13"/>
        <v>7</v>
      </c>
      <c r="B892" s="123">
        <v>2130223</v>
      </c>
      <c r="C892" s="123" t="s">
        <v>819</v>
      </c>
      <c r="D892" s="410">
        <v>0</v>
      </c>
      <c r="E892" s="235">
        <v>0</v>
      </c>
    </row>
    <row r="893" hidden="1" customHeight="1" spans="1:5">
      <c r="A893" s="194">
        <f t="shared" si="13"/>
        <v>7</v>
      </c>
      <c r="B893" s="123">
        <v>2130226</v>
      </c>
      <c r="C893" s="123" t="s">
        <v>820</v>
      </c>
      <c r="D893" s="410">
        <v>12</v>
      </c>
      <c r="E893" s="235">
        <v>0</v>
      </c>
    </row>
    <row r="894" hidden="1" customHeight="1" spans="1:5">
      <c r="A894" s="194">
        <f t="shared" si="13"/>
        <v>7</v>
      </c>
      <c r="B894" s="123">
        <v>2130227</v>
      </c>
      <c r="C894" s="123" t="s">
        <v>821</v>
      </c>
      <c r="D894" s="410">
        <v>0</v>
      </c>
      <c r="E894" s="235">
        <v>0</v>
      </c>
    </row>
    <row r="895" hidden="1" customHeight="1" spans="1:5">
      <c r="A895" s="194">
        <f t="shared" si="13"/>
        <v>7</v>
      </c>
      <c r="B895" s="123">
        <v>2130232</v>
      </c>
      <c r="C895" s="123" t="s">
        <v>822</v>
      </c>
      <c r="D895" s="410">
        <v>0</v>
      </c>
      <c r="E895" s="235"/>
    </row>
    <row r="896" customHeight="1" spans="1:5">
      <c r="A896" s="194">
        <f t="shared" si="13"/>
        <v>7</v>
      </c>
      <c r="B896" s="123">
        <v>2130234</v>
      </c>
      <c r="C896" s="125" t="s">
        <v>823</v>
      </c>
      <c r="D896" s="410">
        <v>420</v>
      </c>
      <c r="E896" s="227">
        <v>509.991493</v>
      </c>
    </row>
    <row r="897" hidden="1" customHeight="1" spans="1:5">
      <c r="A897" s="194">
        <f t="shared" si="13"/>
        <v>7</v>
      </c>
      <c r="B897" s="123">
        <v>2130235</v>
      </c>
      <c r="C897" s="123" t="s">
        <v>824</v>
      </c>
      <c r="D897" s="410">
        <v>0</v>
      </c>
      <c r="E897" s="235"/>
    </row>
    <row r="898" hidden="1" customHeight="1" spans="1:5">
      <c r="A898" s="194">
        <f t="shared" si="13"/>
        <v>7</v>
      </c>
      <c r="B898" s="123">
        <v>2130236</v>
      </c>
      <c r="C898" s="123" t="s">
        <v>825</v>
      </c>
      <c r="D898" s="410">
        <v>0</v>
      </c>
      <c r="E898" s="235">
        <v>0</v>
      </c>
    </row>
    <row r="899" hidden="1" customHeight="1" spans="1:5">
      <c r="A899" s="194">
        <f t="shared" si="13"/>
        <v>7</v>
      </c>
      <c r="B899" s="123">
        <v>2130237</v>
      </c>
      <c r="C899" s="123" t="s">
        <v>791</v>
      </c>
      <c r="D899" s="410">
        <v>0</v>
      </c>
      <c r="E899" s="235">
        <v>0</v>
      </c>
    </row>
    <row r="900" customHeight="1" spans="1:5">
      <c r="A900" s="194">
        <f t="shared" si="13"/>
        <v>7</v>
      </c>
      <c r="B900" s="123">
        <v>2130299</v>
      </c>
      <c r="C900" s="125" t="s">
        <v>826</v>
      </c>
      <c r="D900" s="410">
        <v>300</v>
      </c>
      <c r="E900" s="227">
        <v>1666.3549</v>
      </c>
    </row>
    <row r="901" customHeight="1" spans="1:5">
      <c r="A901" s="194">
        <f t="shared" si="13"/>
        <v>5</v>
      </c>
      <c r="B901" s="123">
        <v>21303</v>
      </c>
      <c r="C901" s="124" t="s">
        <v>827</v>
      </c>
      <c r="D901" s="410">
        <v>31142</v>
      </c>
      <c r="E901" s="227">
        <v>19601.847162</v>
      </c>
    </row>
    <row r="902" customHeight="1" spans="1:5">
      <c r="A902" s="194">
        <f t="shared" si="13"/>
        <v>7</v>
      </c>
      <c r="B902" s="123">
        <v>2130301</v>
      </c>
      <c r="C902" s="125" t="s">
        <v>151</v>
      </c>
      <c r="D902" s="410">
        <v>750</v>
      </c>
      <c r="E902" s="227">
        <v>807.74232</v>
      </c>
    </row>
    <row r="903" customHeight="1" spans="1:5">
      <c r="A903" s="194">
        <f t="shared" ref="A903:A966" si="14">LEN(B903)</f>
        <v>7</v>
      </c>
      <c r="B903" s="123">
        <v>2130302</v>
      </c>
      <c r="C903" s="125" t="s">
        <v>152</v>
      </c>
      <c r="D903" s="410">
        <v>25</v>
      </c>
      <c r="E903" s="227">
        <v>19.4168</v>
      </c>
    </row>
    <row r="904" hidden="1" customHeight="1" spans="1:5">
      <c r="A904" s="194">
        <f t="shared" si="14"/>
        <v>7</v>
      </c>
      <c r="B904" s="123">
        <v>2130303</v>
      </c>
      <c r="C904" s="123" t="s">
        <v>153</v>
      </c>
      <c r="D904" s="410">
        <v>0</v>
      </c>
      <c r="E904" s="235">
        <v>0</v>
      </c>
    </row>
    <row r="905" hidden="1" customHeight="1" spans="1:5">
      <c r="A905" s="194">
        <f t="shared" si="14"/>
        <v>7</v>
      </c>
      <c r="B905" s="123">
        <v>2130304</v>
      </c>
      <c r="C905" s="123" t="s">
        <v>828</v>
      </c>
      <c r="D905" s="410">
        <v>22</v>
      </c>
      <c r="E905" s="235">
        <v>0</v>
      </c>
    </row>
    <row r="906" customHeight="1" spans="1:5">
      <c r="A906" s="194">
        <f t="shared" si="14"/>
        <v>7</v>
      </c>
      <c r="B906" s="123">
        <v>2130305</v>
      </c>
      <c r="C906" s="125" t="s">
        <v>829</v>
      </c>
      <c r="D906" s="410">
        <v>20835</v>
      </c>
      <c r="E906" s="227">
        <v>10412.40689</v>
      </c>
    </row>
    <row r="907" customHeight="1" spans="1:5">
      <c r="A907" s="194">
        <f t="shared" si="14"/>
        <v>7</v>
      </c>
      <c r="B907" s="123">
        <v>2130306</v>
      </c>
      <c r="C907" s="125" t="s">
        <v>830</v>
      </c>
      <c r="D907" s="410">
        <v>3316</v>
      </c>
      <c r="E907" s="227">
        <v>4007.59116</v>
      </c>
    </row>
    <row r="908" hidden="1" customHeight="1" spans="1:5">
      <c r="A908" s="194">
        <f t="shared" si="14"/>
        <v>7</v>
      </c>
      <c r="B908" s="123">
        <v>2130307</v>
      </c>
      <c r="C908" s="123" t="s">
        <v>831</v>
      </c>
      <c r="D908" s="410">
        <v>0</v>
      </c>
      <c r="E908" s="235">
        <v>0</v>
      </c>
    </row>
    <row r="909" customHeight="1" spans="1:5">
      <c r="A909" s="194">
        <f t="shared" si="14"/>
        <v>7</v>
      </c>
      <c r="B909" s="123">
        <v>2130308</v>
      </c>
      <c r="C909" s="125" t="s">
        <v>832</v>
      </c>
      <c r="D909" s="410">
        <v>26</v>
      </c>
      <c r="E909" s="227">
        <v>15.18</v>
      </c>
    </row>
    <row r="910" hidden="1" customHeight="1" spans="1:5">
      <c r="A910" s="194">
        <f t="shared" si="14"/>
        <v>7</v>
      </c>
      <c r="B910" s="123">
        <v>2130309</v>
      </c>
      <c r="C910" s="123" t="s">
        <v>833</v>
      </c>
      <c r="D910" s="410">
        <v>0</v>
      </c>
      <c r="E910" s="235">
        <v>0</v>
      </c>
    </row>
    <row r="911" customHeight="1" spans="1:5">
      <c r="A911" s="194">
        <f t="shared" si="14"/>
        <v>7</v>
      </c>
      <c r="B911" s="123">
        <v>2130310</v>
      </c>
      <c r="C911" s="125" t="s">
        <v>834</v>
      </c>
      <c r="D911" s="410">
        <v>0</v>
      </c>
      <c r="E911" s="227">
        <v>135.974879</v>
      </c>
    </row>
    <row r="912" customHeight="1" spans="1:5">
      <c r="A912" s="194">
        <f t="shared" si="14"/>
        <v>7</v>
      </c>
      <c r="B912" s="123">
        <v>2130311</v>
      </c>
      <c r="C912" s="125" t="s">
        <v>835</v>
      </c>
      <c r="D912" s="410">
        <v>35</v>
      </c>
      <c r="E912" s="227">
        <v>78.2</v>
      </c>
    </row>
    <row r="913" hidden="1" customHeight="1" spans="1:5">
      <c r="A913" s="194">
        <f t="shared" si="14"/>
        <v>7</v>
      </c>
      <c r="B913" s="123">
        <v>2130312</v>
      </c>
      <c r="C913" s="123" t="s">
        <v>836</v>
      </c>
      <c r="D913" s="410">
        <v>0</v>
      </c>
      <c r="E913" s="235">
        <v>0</v>
      </c>
    </row>
    <row r="914" customHeight="1" spans="1:5">
      <c r="A914" s="194">
        <f t="shared" si="14"/>
        <v>7</v>
      </c>
      <c r="B914" s="123">
        <v>2130313</v>
      </c>
      <c r="C914" s="125" t="s">
        <v>837</v>
      </c>
      <c r="D914" s="410">
        <v>1</v>
      </c>
      <c r="E914" s="227">
        <v>54.2</v>
      </c>
    </row>
    <row r="915" customHeight="1" spans="1:5">
      <c r="A915" s="194">
        <f t="shared" si="14"/>
        <v>7</v>
      </c>
      <c r="B915" s="123">
        <v>2130314</v>
      </c>
      <c r="C915" s="125" t="s">
        <v>838</v>
      </c>
      <c r="D915" s="410">
        <v>2048</v>
      </c>
      <c r="E915" s="227">
        <v>1018.967827</v>
      </c>
    </row>
    <row r="916" customHeight="1" spans="1:5">
      <c r="A916" s="194">
        <f t="shared" si="14"/>
        <v>7</v>
      </c>
      <c r="B916" s="123">
        <v>2130315</v>
      </c>
      <c r="C916" s="125" t="s">
        <v>839</v>
      </c>
      <c r="D916" s="410">
        <v>162</v>
      </c>
      <c r="E916" s="227">
        <v>262.393659</v>
      </c>
    </row>
    <row r="917" customHeight="1" spans="1:5">
      <c r="A917" s="194">
        <f t="shared" si="14"/>
        <v>7</v>
      </c>
      <c r="B917" s="123">
        <v>2130316</v>
      </c>
      <c r="C917" s="125" t="s">
        <v>840</v>
      </c>
      <c r="D917" s="410">
        <v>519</v>
      </c>
      <c r="E917" s="227">
        <v>62.296452</v>
      </c>
    </row>
    <row r="918" hidden="1" customHeight="1" spans="1:5">
      <c r="A918" s="194">
        <f t="shared" si="14"/>
        <v>7</v>
      </c>
      <c r="B918" s="123">
        <v>2130317</v>
      </c>
      <c r="C918" s="123" t="s">
        <v>841</v>
      </c>
      <c r="D918" s="410">
        <v>0</v>
      </c>
      <c r="E918" s="235">
        <v>0</v>
      </c>
    </row>
    <row r="919" hidden="1" customHeight="1" spans="1:5">
      <c r="A919" s="194">
        <f t="shared" si="14"/>
        <v>7</v>
      </c>
      <c r="B919" s="123">
        <v>2130318</v>
      </c>
      <c r="C919" s="123" t="s">
        <v>842</v>
      </c>
      <c r="D919" s="410">
        <v>0</v>
      </c>
      <c r="E919" s="235">
        <v>0</v>
      </c>
    </row>
    <row r="920" hidden="1" customHeight="1" spans="1:5">
      <c r="A920" s="194">
        <f t="shared" si="14"/>
        <v>7</v>
      </c>
      <c r="B920" s="123">
        <v>2130319</v>
      </c>
      <c r="C920" s="123" t="s">
        <v>843</v>
      </c>
      <c r="D920" s="410">
        <v>0</v>
      </c>
      <c r="E920" s="235">
        <v>0</v>
      </c>
    </row>
    <row r="921" customHeight="1" spans="1:5">
      <c r="A921" s="194">
        <f t="shared" si="14"/>
        <v>7</v>
      </c>
      <c r="B921" s="123">
        <v>2130321</v>
      </c>
      <c r="C921" s="125" t="s">
        <v>844</v>
      </c>
      <c r="D921" s="410">
        <v>2938</v>
      </c>
      <c r="E921" s="227">
        <v>1948.445175</v>
      </c>
    </row>
    <row r="922" customHeight="1" spans="1:5">
      <c r="A922" s="194">
        <f t="shared" si="14"/>
        <v>7</v>
      </c>
      <c r="B922" s="123">
        <v>2130322</v>
      </c>
      <c r="C922" s="125" t="s">
        <v>845</v>
      </c>
      <c r="D922" s="410">
        <v>0</v>
      </c>
      <c r="E922" s="227">
        <v>0.032</v>
      </c>
    </row>
    <row r="923" hidden="1" customHeight="1" spans="1:5">
      <c r="A923" s="194">
        <f t="shared" si="14"/>
        <v>7</v>
      </c>
      <c r="B923" s="123">
        <v>2130333</v>
      </c>
      <c r="C923" s="123" t="s">
        <v>819</v>
      </c>
      <c r="D923" s="410">
        <v>0</v>
      </c>
      <c r="E923" s="235">
        <v>0</v>
      </c>
    </row>
    <row r="924" hidden="1" customHeight="1" spans="1:5">
      <c r="A924" s="194">
        <f t="shared" si="14"/>
        <v>7</v>
      </c>
      <c r="B924" s="123">
        <v>2130334</v>
      </c>
      <c r="C924" s="123" t="s">
        <v>846</v>
      </c>
      <c r="D924" s="410">
        <v>0</v>
      </c>
      <c r="E924" s="235">
        <v>0</v>
      </c>
    </row>
    <row r="925" hidden="1" customHeight="1" spans="1:5">
      <c r="A925" s="194">
        <f t="shared" si="14"/>
        <v>7</v>
      </c>
      <c r="B925" s="123">
        <v>2130335</v>
      </c>
      <c r="C925" s="123" t="s">
        <v>847</v>
      </c>
      <c r="D925" s="410">
        <v>193</v>
      </c>
      <c r="E925" s="235">
        <v>0</v>
      </c>
    </row>
    <row r="926" hidden="1" customHeight="1" spans="1:5">
      <c r="A926" s="194">
        <f t="shared" si="14"/>
        <v>7</v>
      </c>
      <c r="B926" s="123">
        <v>2130336</v>
      </c>
      <c r="C926" s="123" t="s">
        <v>848</v>
      </c>
      <c r="D926" s="410">
        <v>0</v>
      </c>
      <c r="E926" s="235">
        <v>0</v>
      </c>
    </row>
    <row r="927" hidden="1" customHeight="1" spans="1:5">
      <c r="A927" s="194">
        <f t="shared" si="14"/>
        <v>7</v>
      </c>
      <c r="B927" s="123">
        <v>2130337</v>
      </c>
      <c r="C927" s="123" t="s">
        <v>849</v>
      </c>
      <c r="D927" s="410">
        <v>0</v>
      </c>
      <c r="E927" s="235">
        <v>0</v>
      </c>
    </row>
    <row r="928" customHeight="1" spans="1:5">
      <c r="A928" s="194">
        <f t="shared" si="14"/>
        <v>7</v>
      </c>
      <c r="B928" s="123">
        <v>2130399</v>
      </c>
      <c r="C928" s="125" t="s">
        <v>850</v>
      </c>
      <c r="D928" s="410">
        <v>273</v>
      </c>
      <c r="E928" s="227">
        <v>779</v>
      </c>
    </row>
    <row r="929" customHeight="1" spans="1:5">
      <c r="A929" s="194">
        <f t="shared" si="14"/>
        <v>5</v>
      </c>
      <c r="B929" s="123">
        <v>21305</v>
      </c>
      <c r="C929" s="124" t="s">
        <v>851</v>
      </c>
      <c r="D929" s="410">
        <v>9131</v>
      </c>
      <c r="E929" s="227">
        <v>11907.985484</v>
      </c>
    </row>
    <row r="930" hidden="1" customHeight="1" spans="1:5">
      <c r="A930" s="194">
        <f t="shared" si="14"/>
        <v>7</v>
      </c>
      <c r="B930" s="123">
        <v>2130501</v>
      </c>
      <c r="C930" s="123" t="s">
        <v>151</v>
      </c>
      <c r="D930" s="410">
        <v>0</v>
      </c>
      <c r="E930" s="235">
        <v>0</v>
      </c>
    </row>
    <row r="931" hidden="1" customHeight="1" spans="1:5">
      <c r="A931" s="194">
        <f t="shared" si="14"/>
        <v>7</v>
      </c>
      <c r="B931" s="123">
        <v>2130502</v>
      </c>
      <c r="C931" s="123" t="s">
        <v>152</v>
      </c>
      <c r="D931" s="410">
        <v>0</v>
      </c>
      <c r="E931" s="235">
        <v>0</v>
      </c>
    </row>
    <row r="932" hidden="1" customHeight="1" spans="1:5">
      <c r="A932" s="194">
        <f t="shared" si="14"/>
        <v>7</v>
      </c>
      <c r="B932" s="123">
        <v>2130503</v>
      </c>
      <c r="C932" s="123" t="s">
        <v>153</v>
      </c>
      <c r="D932" s="410">
        <v>0</v>
      </c>
      <c r="E932" s="235">
        <v>0</v>
      </c>
    </row>
    <row r="933" customHeight="1" spans="1:5">
      <c r="A933" s="194">
        <f t="shared" si="14"/>
        <v>7</v>
      </c>
      <c r="B933" s="123">
        <v>2130504</v>
      </c>
      <c r="C933" s="125" t="s">
        <v>852</v>
      </c>
      <c r="D933" s="410">
        <v>560</v>
      </c>
      <c r="E933" s="227">
        <v>2311.697</v>
      </c>
    </row>
    <row r="934" customHeight="1" spans="1:5">
      <c r="A934" s="194">
        <f t="shared" si="14"/>
        <v>7</v>
      </c>
      <c r="B934" s="123">
        <v>2130505</v>
      </c>
      <c r="C934" s="125" t="s">
        <v>853</v>
      </c>
      <c r="D934" s="410">
        <v>352</v>
      </c>
      <c r="E934" s="227">
        <v>3868.027561</v>
      </c>
    </row>
    <row r="935" hidden="1" customHeight="1" spans="1:5">
      <c r="A935" s="194">
        <f t="shared" si="14"/>
        <v>7</v>
      </c>
      <c r="B935" s="123">
        <v>2130506</v>
      </c>
      <c r="C935" s="123" t="s">
        <v>854</v>
      </c>
      <c r="D935" s="410">
        <v>0</v>
      </c>
      <c r="E935" s="235">
        <v>0</v>
      </c>
    </row>
    <row r="936" hidden="1" customHeight="1" spans="1:5">
      <c r="A936" s="194">
        <f t="shared" si="14"/>
        <v>7</v>
      </c>
      <c r="B936" s="123">
        <v>2130507</v>
      </c>
      <c r="C936" s="123" t="s">
        <v>855</v>
      </c>
      <c r="D936" s="410">
        <v>45</v>
      </c>
      <c r="E936" s="235">
        <v>0</v>
      </c>
    </row>
    <row r="937" hidden="1" customHeight="1" spans="1:5">
      <c r="A937" s="194">
        <f t="shared" si="14"/>
        <v>7</v>
      </c>
      <c r="B937" s="123">
        <v>2130508</v>
      </c>
      <c r="C937" s="123" t="s">
        <v>856</v>
      </c>
      <c r="D937" s="410">
        <v>0</v>
      </c>
      <c r="E937" s="235">
        <v>0</v>
      </c>
    </row>
    <row r="938" hidden="1" customHeight="1" spans="1:5">
      <c r="A938" s="194">
        <f t="shared" si="14"/>
        <v>7</v>
      </c>
      <c r="B938" s="123">
        <v>2130550</v>
      </c>
      <c r="C938" s="123" t="s">
        <v>857</v>
      </c>
      <c r="D938" s="410">
        <v>0</v>
      </c>
      <c r="E938" s="235">
        <v>0</v>
      </c>
    </row>
    <row r="939" customHeight="1" spans="1:5">
      <c r="A939" s="194">
        <f t="shared" si="14"/>
        <v>7</v>
      </c>
      <c r="B939" s="123">
        <v>2130599</v>
      </c>
      <c r="C939" s="125" t="s">
        <v>858</v>
      </c>
      <c r="D939" s="410">
        <v>8175</v>
      </c>
      <c r="E939" s="227">
        <v>5728.260923</v>
      </c>
    </row>
    <row r="940" hidden="1" customHeight="1" spans="1:5">
      <c r="A940" s="194">
        <f t="shared" si="14"/>
        <v>5</v>
      </c>
      <c r="B940" s="123">
        <v>21307</v>
      </c>
      <c r="C940" s="121" t="s">
        <v>859</v>
      </c>
      <c r="D940" s="410">
        <v>147</v>
      </c>
      <c r="E940" s="235">
        <v>0</v>
      </c>
    </row>
    <row r="941" hidden="1" customHeight="1" spans="1:5">
      <c r="A941" s="194">
        <f t="shared" si="14"/>
        <v>7</v>
      </c>
      <c r="B941" s="123">
        <v>2130701</v>
      </c>
      <c r="C941" s="123" t="s">
        <v>860</v>
      </c>
      <c r="D941" s="410">
        <v>130</v>
      </c>
      <c r="E941" s="235">
        <v>0</v>
      </c>
    </row>
    <row r="942" hidden="1" customHeight="1" spans="1:5">
      <c r="A942" s="194">
        <f t="shared" si="14"/>
        <v>7</v>
      </c>
      <c r="B942" s="123">
        <v>2130704</v>
      </c>
      <c r="C942" s="123" t="s">
        <v>861</v>
      </c>
      <c r="D942" s="410">
        <v>0</v>
      </c>
      <c r="E942" s="235">
        <v>0</v>
      </c>
    </row>
    <row r="943" hidden="1" customHeight="1" spans="1:5">
      <c r="A943" s="194">
        <f t="shared" si="14"/>
        <v>7</v>
      </c>
      <c r="B943" s="123">
        <v>2130705</v>
      </c>
      <c r="C943" s="123" t="s">
        <v>862</v>
      </c>
      <c r="D943" s="410">
        <v>17</v>
      </c>
      <c r="E943" s="235">
        <v>0</v>
      </c>
    </row>
    <row r="944" hidden="1" customHeight="1" spans="1:5">
      <c r="A944" s="194">
        <f t="shared" si="14"/>
        <v>7</v>
      </c>
      <c r="B944" s="123">
        <v>2130706</v>
      </c>
      <c r="C944" s="123" t="s">
        <v>863</v>
      </c>
      <c r="D944" s="410">
        <v>0</v>
      </c>
      <c r="E944" s="235">
        <v>0</v>
      </c>
    </row>
    <row r="945" hidden="1" customHeight="1" spans="1:5">
      <c r="A945" s="194">
        <f t="shared" si="14"/>
        <v>7</v>
      </c>
      <c r="B945" s="123">
        <v>2130707</v>
      </c>
      <c r="C945" s="123" t="s">
        <v>864</v>
      </c>
      <c r="D945" s="410">
        <v>0</v>
      </c>
      <c r="E945" s="235">
        <v>0</v>
      </c>
    </row>
    <row r="946" hidden="1" customHeight="1" spans="1:5">
      <c r="A946" s="194">
        <f t="shared" si="14"/>
        <v>7</v>
      </c>
      <c r="B946" s="123">
        <v>2130799</v>
      </c>
      <c r="C946" s="123" t="s">
        <v>865</v>
      </c>
      <c r="D946" s="410">
        <v>0</v>
      </c>
      <c r="E946" s="235">
        <v>0</v>
      </c>
    </row>
    <row r="947" customHeight="1" spans="1:5">
      <c r="A947" s="194">
        <f t="shared" si="14"/>
        <v>5</v>
      </c>
      <c r="B947" s="123">
        <v>21308</v>
      </c>
      <c r="C947" s="124" t="s">
        <v>866</v>
      </c>
      <c r="D947" s="410">
        <v>1991</v>
      </c>
      <c r="E947" s="227">
        <f>4701.950962-630</f>
        <v>4071.950962</v>
      </c>
    </row>
    <row r="948" hidden="1" customHeight="1" spans="1:5">
      <c r="A948" s="194">
        <f t="shared" si="14"/>
        <v>7</v>
      </c>
      <c r="B948" s="123">
        <v>2130801</v>
      </c>
      <c r="C948" s="123" t="s">
        <v>867</v>
      </c>
      <c r="D948" s="410">
        <v>0</v>
      </c>
      <c r="E948" s="235">
        <v>0</v>
      </c>
    </row>
    <row r="949" hidden="1" customHeight="1" spans="1:5">
      <c r="A949" s="194">
        <f t="shared" si="14"/>
        <v>7</v>
      </c>
      <c r="B949" s="123">
        <v>2130802</v>
      </c>
      <c r="C949" s="123" t="s">
        <v>868</v>
      </c>
      <c r="D949" s="410">
        <v>0</v>
      </c>
      <c r="E949" s="235"/>
    </row>
    <row r="950" customHeight="1" spans="1:5">
      <c r="A950" s="194">
        <f t="shared" si="14"/>
        <v>7</v>
      </c>
      <c r="B950" s="123">
        <v>2130803</v>
      </c>
      <c r="C950" s="125" t="s">
        <v>869</v>
      </c>
      <c r="D950" s="410">
        <v>744</v>
      </c>
      <c r="E950" s="227">
        <v>2331.243416</v>
      </c>
    </row>
    <row r="951" customHeight="1" spans="1:5">
      <c r="A951" s="194">
        <f t="shared" si="14"/>
        <v>7</v>
      </c>
      <c r="B951" s="123">
        <v>2130804</v>
      </c>
      <c r="C951" s="125" t="s">
        <v>870</v>
      </c>
      <c r="D951" s="410">
        <v>1247</v>
      </c>
      <c r="E951" s="227">
        <f>2370.707546-630</f>
        <v>1740.707546</v>
      </c>
    </row>
    <row r="952" hidden="1" customHeight="1" spans="1:5">
      <c r="A952" s="194">
        <f t="shared" si="14"/>
        <v>7</v>
      </c>
      <c r="B952" s="123">
        <v>2130805</v>
      </c>
      <c r="C952" s="123" t="s">
        <v>871</v>
      </c>
      <c r="D952" s="410">
        <v>0</v>
      </c>
      <c r="E952" s="235">
        <v>0</v>
      </c>
    </row>
    <row r="953" hidden="1" customHeight="1" spans="1:5">
      <c r="A953" s="194">
        <f t="shared" si="14"/>
        <v>7</v>
      </c>
      <c r="B953" s="123">
        <v>2130899</v>
      </c>
      <c r="C953" s="123" t="s">
        <v>872</v>
      </c>
      <c r="D953" s="410">
        <v>0</v>
      </c>
      <c r="E953" s="235">
        <v>0</v>
      </c>
    </row>
    <row r="954" hidden="1" customHeight="1" spans="1:5">
      <c r="A954" s="194">
        <f t="shared" si="14"/>
        <v>5</v>
      </c>
      <c r="B954" s="123">
        <v>21309</v>
      </c>
      <c r="C954" s="121" t="s">
        <v>873</v>
      </c>
      <c r="D954" s="410">
        <v>0</v>
      </c>
      <c r="E954" s="235">
        <v>0</v>
      </c>
    </row>
    <row r="955" hidden="1" customHeight="1" spans="1:5">
      <c r="A955" s="194">
        <f t="shared" si="14"/>
        <v>7</v>
      </c>
      <c r="B955" s="123">
        <v>2130901</v>
      </c>
      <c r="C955" s="123" t="s">
        <v>874</v>
      </c>
      <c r="D955" s="410">
        <v>0</v>
      </c>
      <c r="E955" s="235">
        <v>0</v>
      </c>
    </row>
    <row r="956" hidden="1" customHeight="1" spans="1:5">
      <c r="A956" s="194">
        <f t="shared" si="14"/>
        <v>7</v>
      </c>
      <c r="B956" s="123">
        <v>2130999</v>
      </c>
      <c r="C956" s="123" t="s">
        <v>875</v>
      </c>
      <c r="D956" s="410">
        <v>0</v>
      </c>
      <c r="E956" s="235">
        <v>0</v>
      </c>
    </row>
    <row r="957" customHeight="1" spans="1:5">
      <c r="A957" s="194">
        <f t="shared" si="14"/>
        <v>5</v>
      </c>
      <c r="B957" s="123">
        <v>21399</v>
      </c>
      <c r="C957" s="124" t="s">
        <v>876</v>
      </c>
      <c r="D957" s="410">
        <v>10</v>
      </c>
      <c r="E957" s="227">
        <v>45.33738</v>
      </c>
    </row>
    <row r="958" hidden="1" customHeight="1" spans="1:5">
      <c r="A958" s="194">
        <f t="shared" si="14"/>
        <v>7</v>
      </c>
      <c r="B958" s="123">
        <v>2139901</v>
      </c>
      <c r="C958" s="123" t="s">
        <v>877</v>
      </c>
      <c r="D958" s="410">
        <v>0</v>
      </c>
      <c r="E958" s="235">
        <v>0</v>
      </c>
    </row>
    <row r="959" customHeight="1" spans="1:5">
      <c r="A959" s="194">
        <f t="shared" si="14"/>
        <v>7</v>
      </c>
      <c r="B959" s="123">
        <v>2139999</v>
      </c>
      <c r="C959" s="125" t="s">
        <v>878</v>
      </c>
      <c r="D959" s="410">
        <v>10</v>
      </c>
      <c r="E959" s="227">
        <v>45.33738</v>
      </c>
    </row>
    <row r="960" customHeight="1" spans="1:6">
      <c r="A960" s="194">
        <f t="shared" si="14"/>
        <v>3</v>
      </c>
      <c r="B960" s="123">
        <v>214</v>
      </c>
      <c r="C960" s="124" t="s">
        <v>879</v>
      </c>
      <c r="D960" s="410">
        <v>28005</v>
      </c>
      <c r="E960" s="227">
        <v>34513.066119</v>
      </c>
      <c r="F960" s="412"/>
    </row>
    <row r="961" customHeight="1" spans="1:5">
      <c r="A961" s="194">
        <f t="shared" si="14"/>
        <v>5</v>
      </c>
      <c r="B961" s="123">
        <v>21401</v>
      </c>
      <c r="C961" s="124" t="s">
        <v>880</v>
      </c>
      <c r="D961" s="410">
        <v>18924</v>
      </c>
      <c r="E961" s="227">
        <v>30863.395974</v>
      </c>
    </row>
    <row r="962" customHeight="1" spans="1:5">
      <c r="A962" s="194">
        <f t="shared" si="14"/>
        <v>7</v>
      </c>
      <c r="B962" s="123">
        <v>2140101</v>
      </c>
      <c r="C962" s="125" t="s">
        <v>151</v>
      </c>
      <c r="D962" s="410">
        <v>1217</v>
      </c>
      <c r="E962" s="227">
        <v>1395.908424</v>
      </c>
    </row>
    <row r="963" customHeight="1" spans="1:5">
      <c r="A963" s="194">
        <f t="shared" si="14"/>
        <v>7</v>
      </c>
      <c r="B963" s="123">
        <v>2140102</v>
      </c>
      <c r="C963" s="125" t="s">
        <v>152</v>
      </c>
      <c r="D963" s="410">
        <v>42</v>
      </c>
      <c r="E963" s="227">
        <v>55.24788</v>
      </c>
    </row>
    <row r="964" hidden="1" customHeight="1" spans="1:5">
      <c r="A964" s="194">
        <f t="shared" si="14"/>
        <v>7</v>
      </c>
      <c r="B964" s="123">
        <v>2140103</v>
      </c>
      <c r="C964" s="123" t="s">
        <v>153</v>
      </c>
      <c r="D964" s="410">
        <v>0</v>
      </c>
      <c r="E964" s="235">
        <v>0</v>
      </c>
    </row>
    <row r="965" customHeight="1" spans="1:5">
      <c r="A965" s="194">
        <f t="shared" si="14"/>
        <v>7</v>
      </c>
      <c r="B965" s="123">
        <v>2140104</v>
      </c>
      <c r="C965" s="125" t="s">
        <v>881</v>
      </c>
      <c r="D965" s="410">
        <v>12022</v>
      </c>
      <c r="E965" s="227">
        <v>25354.04801</v>
      </c>
    </row>
    <row r="966" customHeight="1" spans="1:5">
      <c r="A966" s="194">
        <f t="shared" si="14"/>
        <v>7</v>
      </c>
      <c r="B966" s="123">
        <v>2140106</v>
      </c>
      <c r="C966" s="125" t="s">
        <v>882</v>
      </c>
      <c r="D966" s="410">
        <v>2622</v>
      </c>
      <c r="E966" s="227">
        <v>2174.788824</v>
      </c>
    </row>
    <row r="967" customHeight="1" spans="1:5">
      <c r="A967" s="194">
        <f t="shared" ref="A967:A1030" si="15">LEN(B967)</f>
        <v>7</v>
      </c>
      <c r="B967" s="123">
        <v>2140109</v>
      </c>
      <c r="C967" s="125" t="s">
        <v>883</v>
      </c>
      <c r="D967" s="410">
        <v>345</v>
      </c>
      <c r="E967" s="227">
        <v>122.51403</v>
      </c>
    </row>
    <row r="968" customHeight="1" spans="1:5">
      <c r="A968" s="194">
        <f t="shared" si="15"/>
        <v>7</v>
      </c>
      <c r="B968" s="123">
        <v>2140110</v>
      </c>
      <c r="C968" s="125" t="s">
        <v>884</v>
      </c>
      <c r="D968" s="410">
        <v>990</v>
      </c>
      <c r="E968" s="227">
        <v>799.4738</v>
      </c>
    </row>
    <row r="969" hidden="1" customHeight="1" spans="1:5">
      <c r="A969" s="194">
        <f t="shared" si="15"/>
        <v>7</v>
      </c>
      <c r="B969" s="123">
        <v>2140111</v>
      </c>
      <c r="C969" s="123" t="s">
        <v>885</v>
      </c>
      <c r="D969" s="410">
        <v>0</v>
      </c>
      <c r="E969" s="235">
        <v>0</v>
      </c>
    </row>
    <row r="970" customHeight="1" spans="1:5">
      <c r="A970" s="194">
        <f t="shared" si="15"/>
        <v>7</v>
      </c>
      <c r="B970" s="123">
        <v>2140112</v>
      </c>
      <c r="C970" s="125" t="s">
        <v>886</v>
      </c>
      <c r="D970" s="410">
        <v>873</v>
      </c>
      <c r="E970" s="227">
        <v>824.681406</v>
      </c>
    </row>
    <row r="971" hidden="1" customHeight="1" spans="1:5">
      <c r="A971" s="194">
        <f t="shared" si="15"/>
        <v>7</v>
      </c>
      <c r="B971" s="123">
        <v>2140114</v>
      </c>
      <c r="C971" s="123" t="s">
        <v>887</v>
      </c>
      <c r="D971" s="410">
        <v>0</v>
      </c>
      <c r="E971" s="235">
        <v>0</v>
      </c>
    </row>
    <row r="972" hidden="1" customHeight="1" spans="1:5">
      <c r="A972" s="194">
        <f t="shared" si="15"/>
        <v>7</v>
      </c>
      <c r="B972" s="123">
        <v>2140122</v>
      </c>
      <c r="C972" s="123" t="s">
        <v>888</v>
      </c>
      <c r="D972" s="410">
        <v>0</v>
      </c>
      <c r="E972" s="235">
        <v>0</v>
      </c>
    </row>
    <row r="973" hidden="1" customHeight="1" spans="1:5">
      <c r="A973" s="194">
        <f t="shared" si="15"/>
        <v>7</v>
      </c>
      <c r="B973" s="123">
        <v>2140123</v>
      </c>
      <c r="C973" s="123" t="s">
        <v>889</v>
      </c>
      <c r="D973" s="410">
        <v>0</v>
      </c>
      <c r="E973" s="235">
        <v>0</v>
      </c>
    </row>
    <row r="974" hidden="1" customHeight="1" spans="1:5">
      <c r="A974" s="194">
        <f t="shared" si="15"/>
        <v>7</v>
      </c>
      <c r="B974" s="123">
        <v>2140127</v>
      </c>
      <c r="C974" s="123" t="s">
        <v>890</v>
      </c>
      <c r="D974" s="410">
        <v>0</v>
      </c>
      <c r="E974" s="235">
        <v>0</v>
      </c>
    </row>
    <row r="975" hidden="1" customHeight="1" spans="1:5">
      <c r="A975" s="194">
        <f t="shared" si="15"/>
        <v>7</v>
      </c>
      <c r="B975" s="123">
        <v>2140128</v>
      </c>
      <c r="C975" s="123" t="s">
        <v>891</v>
      </c>
      <c r="D975" s="410">
        <v>0</v>
      </c>
      <c r="E975" s="235">
        <v>0</v>
      </c>
    </row>
    <row r="976" hidden="1" customHeight="1" spans="1:5">
      <c r="A976" s="194">
        <f t="shared" si="15"/>
        <v>7</v>
      </c>
      <c r="B976" s="123">
        <v>2140129</v>
      </c>
      <c r="C976" s="123" t="s">
        <v>892</v>
      </c>
      <c r="D976" s="410">
        <v>0</v>
      </c>
      <c r="E976" s="235">
        <v>0</v>
      </c>
    </row>
    <row r="977" hidden="1" customHeight="1" spans="1:5">
      <c r="A977" s="194">
        <f t="shared" si="15"/>
        <v>7</v>
      </c>
      <c r="B977" s="123">
        <v>2140130</v>
      </c>
      <c r="C977" s="123" t="s">
        <v>893</v>
      </c>
      <c r="D977" s="410">
        <v>0</v>
      </c>
      <c r="E977" s="235">
        <v>0</v>
      </c>
    </row>
    <row r="978" hidden="1" customHeight="1" spans="1:5">
      <c r="A978" s="194">
        <f t="shared" si="15"/>
        <v>7</v>
      </c>
      <c r="B978" s="123">
        <v>2140131</v>
      </c>
      <c r="C978" s="123" t="s">
        <v>894</v>
      </c>
      <c r="D978" s="410">
        <v>0</v>
      </c>
      <c r="E978" s="235">
        <v>0</v>
      </c>
    </row>
    <row r="979" hidden="1" customHeight="1" spans="1:5">
      <c r="A979" s="194">
        <f t="shared" si="15"/>
        <v>7</v>
      </c>
      <c r="B979" s="123">
        <v>2140133</v>
      </c>
      <c r="C979" s="123" t="s">
        <v>895</v>
      </c>
      <c r="D979" s="410">
        <v>0</v>
      </c>
      <c r="E979" s="235">
        <v>0</v>
      </c>
    </row>
    <row r="980" customHeight="1" spans="1:5">
      <c r="A980" s="194">
        <f t="shared" si="15"/>
        <v>7</v>
      </c>
      <c r="B980" s="123">
        <v>2140136</v>
      </c>
      <c r="C980" s="125" t="s">
        <v>896</v>
      </c>
      <c r="D980" s="410">
        <v>0</v>
      </c>
      <c r="E980" s="227">
        <v>3.498</v>
      </c>
    </row>
    <row r="981" hidden="1" customHeight="1" spans="1:5">
      <c r="A981" s="194">
        <f t="shared" si="15"/>
        <v>7</v>
      </c>
      <c r="B981" s="123">
        <v>2140138</v>
      </c>
      <c r="C981" s="123" t="s">
        <v>897</v>
      </c>
      <c r="D981" s="410">
        <v>0</v>
      </c>
      <c r="E981" s="235">
        <v>0</v>
      </c>
    </row>
    <row r="982" hidden="1" customHeight="1" spans="1:5">
      <c r="A982" s="194">
        <f t="shared" si="15"/>
        <v>7</v>
      </c>
      <c r="B982" s="123">
        <v>2140139</v>
      </c>
      <c r="C982" s="123" t="s">
        <v>898</v>
      </c>
      <c r="D982" s="410">
        <v>0</v>
      </c>
      <c r="E982" s="235"/>
    </row>
    <row r="983" customHeight="1" spans="1:5">
      <c r="A983" s="194">
        <f t="shared" si="15"/>
        <v>7</v>
      </c>
      <c r="B983" s="123">
        <v>2140199</v>
      </c>
      <c r="C983" s="125" t="s">
        <v>899</v>
      </c>
      <c r="D983" s="410">
        <v>812</v>
      </c>
      <c r="E983" s="227">
        <v>133.2356</v>
      </c>
    </row>
    <row r="984" customHeight="1" spans="1:5">
      <c r="A984" s="194">
        <f t="shared" si="15"/>
        <v>5</v>
      </c>
      <c r="B984" s="123">
        <v>21402</v>
      </c>
      <c r="C984" s="124" t="s">
        <v>900</v>
      </c>
      <c r="D984" s="410">
        <v>0</v>
      </c>
      <c r="E984" s="227">
        <v>33.874101</v>
      </c>
    </row>
    <row r="985" hidden="1" customHeight="1" spans="1:5">
      <c r="A985" s="194">
        <f t="shared" si="15"/>
        <v>7</v>
      </c>
      <c r="B985" s="123">
        <v>2140201</v>
      </c>
      <c r="C985" s="123" t="s">
        <v>151</v>
      </c>
      <c r="D985" s="410">
        <v>0</v>
      </c>
      <c r="E985" s="235">
        <v>0</v>
      </c>
    </row>
    <row r="986" customHeight="1" spans="1:5">
      <c r="A986" s="194">
        <f t="shared" si="15"/>
        <v>7</v>
      </c>
      <c r="B986" s="123">
        <v>2140202</v>
      </c>
      <c r="C986" s="125" t="s">
        <v>152</v>
      </c>
      <c r="D986" s="410">
        <v>0</v>
      </c>
      <c r="E986" s="227">
        <v>33.874101</v>
      </c>
    </row>
    <row r="987" hidden="1" customHeight="1" spans="1:5">
      <c r="A987" s="194">
        <f t="shared" si="15"/>
        <v>7</v>
      </c>
      <c r="B987" s="123">
        <v>2140203</v>
      </c>
      <c r="C987" s="123" t="s">
        <v>153</v>
      </c>
      <c r="D987" s="410">
        <v>0</v>
      </c>
      <c r="E987" s="235">
        <v>0</v>
      </c>
    </row>
    <row r="988" hidden="1" customHeight="1" spans="1:5">
      <c r="A988" s="194">
        <f t="shared" si="15"/>
        <v>7</v>
      </c>
      <c r="B988" s="123">
        <v>2140204</v>
      </c>
      <c r="C988" s="123" t="s">
        <v>901</v>
      </c>
      <c r="D988" s="410">
        <v>0</v>
      </c>
      <c r="E988" s="235">
        <v>0</v>
      </c>
    </row>
    <row r="989" hidden="1" customHeight="1" spans="1:5">
      <c r="A989" s="194">
        <f t="shared" si="15"/>
        <v>7</v>
      </c>
      <c r="B989" s="123">
        <v>2140205</v>
      </c>
      <c r="C989" s="123" t="s">
        <v>902</v>
      </c>
      <c r="D989" s="410">
        <v>0</v>
      </c>
      <c r="E989" s="235">
        <v>0</v>
      </c>
    </row>
    <row r="990" hidden="1" customHeight="1" spans="1:5">
      <c r="A990" s="194">
        <f t="shared" si="15"/>
        <v>7</v>
      </c>
      <c r="B990" s="123">
        <v>2140206</v>
      </c>
      <c r="C990" s="123" t="s">
        <v>903</v>
      </c>
      <c r="D990" s="410">
        <v>0</v>
      </c>
      <c r="E990" s="235">
        <v>0</v>
      </c>
    </row>
    <row r="991" hidden="1" customHeight="1" spans="1:5">
      <c r="A991" s="194">
        <f t="shared" si="15"/>
        <v>7</v>
      </c>
      <c r="B991" s="123">
        <v>2140207</v>
      </c>
      <c r="C991" s="123" t="s">
        <v>904</v>
      </c>
      <c r="D991" s="410">
        <v>0</v>
      </c>
      <c r="E991" s="235">
        <v>0</v>
      </c>
    </row>
    <row r="992" hidden="1" customHeight="1" spans="1:5">
      <c r="A992" s="194">
        <f t="shared" si="15"/>
        <v>7</v>
      </c>
      <c r="B992" s="123">
        <v>2140208</v>
      </c>
      <c r="C992" s="123" t="s">
        <v>905</v>
      </c>
      <c r="D992" s="410">
        <v>0</v>
      </c>
      <c r="E992" s="235">
        <v>0</v>
      </c>
    </row>
    <row r="993" hidden="1" customHeight="1" spans="1:5">
      <c r="A993" s="194">
        <f t="shared" si="15"/>
        <v>7</v>
      </c>
      <c r="B993" s="123">
        <v>2140299</v>
      </c>
      <c r="C993" s="123" t="s">
        <v>906</v>
      </c>
      <c r="D993" s="410">
        <v>0</v>
      </c>
      <c r="E993" s="235">
        <v>0</v>
      </c>
    </row>
    <row r="994" hidden="1" customHeight="1" spans="1:5">
      <c r="A994" s="194">
        <f t="shared" si="15"/>
        <v>5</v>
      </c>
      <c r="B994" s="123">
        <v>21403</v>
      </c>
      <c r="C994" s="121" t="s">
        <v>907</v>
      </c>
      <c r="D994" s="410">
        <v>0</v>
      </c>
      <c r="E994" s="235">
        <v>0</v>
      </c>
    </row>
    <row r="995" hidden="1" customHeight="1" spans="1:5">
      <c r="A995" s="194">
        <f t="shared" si="15"/>
        <v>7</v>
      </c>
      <c r="B995" s="123">
        <v>2140301</v>
      </c>
      <c r="C995" s="123" t="s">
        <v>151</v>
      </c>
      <c r="D995" s="410">
        <v>0</v>
      </c>
      <c r="E995" s="235">
        <v>0</v>
      </c>
    </row>
    <row r="996" hidden="1" customHeight="1" spans="1:5">
      <c r="A996" s="194">
        <f t="shared" si="15"/>
        <v>7</v>
      </c>
      <c r="B996" s="123">
        <v>2140302</v>
      </c>
      <c r="C996" s="123" t="s">
        <v>152</v>
      </c>
      <c r="D996" s="410">
        <v>0</v>
      </c>
      <c r="E996" s="235">
        <v>0</v>
      </c>
    </row>
    <row r="997" hidden="1" customHeight="1" spans="1:5">
      <c r="A997" s="194">
        <f t="shared" si="15"/>
        <v>7</v>
      </c>
      <c r="B997" s="123">
        <v>2140303</v>
      </c>
      <c r="C997" s="123" t="s">
        <v>153</v>
      </c>
      <c r="D997" s="410">
        <v>0</v>
      </c>
      <c r="E997" s="235">
        <v>0</v>
      </c>
    </row>
    <row r="998" hidden="1" customHeight="1" spans="1:5">
      <c r="A998" s="194">
        <f t="shared" si="15"/>
        <v>7</v>
      </c>
      <c r="B998" s="123">
        <v>2140304</v>
      </c>
      <c r="C998" s="123" t="s">
        <v>908</v>
      </c>
      <c r="D998" s="410">
        <v>0</v>
      </c>
      <c r="E998" s="235">
        <v>0</v>
      </c>
    </row>
    <row r="999" hidden="1" customHeight="1" spans="1:5">
      <c r="A999" s="194">
        <f t="shared" si="15"/>
        <v>7</v>
      </c>
      <c r="B999" s="123">
        <v>2140305</v>
      </c>
      <c r="C999" s="123" t="s">
        <v>909</v>
      </c>
      <c r="D999" s="410">
        <v>0</v>
      </c>
      <c r="E999" s="235">
        <v>0</v>
      </c>
    </row>
    <row r="1000" hidden="1" customHeight="1" spans="1:5">
      <c r="A1000" s="194">
        <f t="shared" si="15"/>
        <v>7</v>
      </c>
      <c r="B1000" s="123">
        <v>2140306</v>
      </c>
      <c r="C1000" s="123" t="s">
        <v>910</v>
      </c>
      <c r="D1000" s="410">
        <v>0</v>
      </c>
      <c r="E1000" s="235">
        <v>0</v>
      </c>
    </row>
    <row r="1001" hidden="1" customHeight="1" spans="1:5">
      <c r="A1001" s="194">
        <f t="shared" si="15"/>
        <v>7</v>
      </c>
      <c r="B1001" s="123">
        <v>2140307</v>
      </c>
      <c r="C1001" s="123" t="s">
        <v>911</v>
      </c>
      <c r="D1001" s="410">
        <v>0</v>
      </c>
      <c r="E1001" s="235">
        <v>0</v>
      </c>
    </row>
    <row r="1002" hidden="1" customHeight="1" spans="1:5">
      <c r="A1002" s="194">
        <f t="shared" si="15"/>
        <v>7</v>
      </c>
      <c r="B1002" s="123">
        <v>2140308</v>
      </c>
      <c r="C1002" s="123" t="s">
        <v>912</v>
      </c>
      <c r="D1002" s="410">
        <v>0</v>
      </c>
      <c r="E1002" s="235">
        <v>0</v>
      </c>
    </row>
    <row r="1003" hidden="1" customHeight="1" spans="1:5">
      <c r="A1003" s="194">
        <f t="shared" si="15"/>
        <v>7</v>
      </c>
      <c r="B1003" s="123">
        <v>2140399</v>
      </c>
      <c r="C1003" s="123" t="s">
        <v>913</v>
      </c>
      <c r="D1003" s="410">
        <v>0</v>
      </c>
      <c r="E1003" s="235">
        <v>0</v>
      </c>
    </row>
    <row r="1004" hidden="1" customHeight="1" spans="1:5">
      <c r="A1004" s="194">
        <f t="shared" si="15"/>
        <v>5</v>
      </c>
      <c r="B1004" s="123">
        <v>21404</v>
      </c>
      <c r="C1004" s="121" t="s">
        <v>914</v>
      </c>
      <c r="D1004" s="410">
        <v>4410</v>
      </c>
      <c r="E1004" s="235"/>
    </row>
    <row r="1005" hidden="1" customHeight="1" spans="1:5">
      <c r="A1005" s="194">
        <f t="shared" si="15"/>
        <v>7</v>
      </c>
      <c r="B1005" s="123">
        <v>2140401</v>
      </c>
      <c r="C1005" s="123" t="s">
        <v>915</v>
      </c>
      <c r="D1005" s="410">
        <v>3200</v>
      </c>
      <c r="E1005" s="235"/>
    </row>
    <row r="1006" hidden="1" customHeight="1" spans="1:5">
      <c r="A1006" s="194">
        <f t="shared" si="15"/>
        <v>7</v>
      </c>
      <c r="B1006" s="123">
        <v>2140402</v>
      </c>
      <c r="C1006" s="123" t="s">
        <v>916</v>
      </c>
      <c r="D1006" s="410">
        <v>782</v>
      </c>
      <c r="E1006" s="235"/>
    </row>
    <row r="1007" hidden="1" customHeight="1" spans="1:5">
      <c r="A1007" s="194">
        <f t="shared" si="15"/>
        <v>7</v>
      </c>
      <c r="B1007" s="123">
        <v>2140403</v>
      </c>
      <c r="C1007" s="123" t="s">
        <v>917</v>
      </c>
      <c r="D1007" s="410">
        <v>0</v>
      </c>
      <c r="E1007" s="235"/>
    </row>
    <row r="1008" hidden="1" customHeight="1" spans="1:5">
      <c r="A1008" s="194">
        <f t="shared" si="15"/>
        <v>7</v>
      </c>
      <c r="B1008" s="123">
        <v>2140499</v>
      </c>
      <c r="C1008" s="123" t="s">
        <v>918</v>
      </c>
      <c r="D1008" s="410">
        <v>428</v>
      </c>
      <c r="E1008" s="235"/>
    </row>
    <row r="1009" hidden="1" customHeight="1" spans="1:5">
      <c r="A1009" s="194">
        <f t="shared" si="15"/>
        <v>5</v>
      </c>
      <c r="B1009" s="123">
        <v>21405</v>
      </c>
      <c r="C1009" s="121" t="s">
        <v>919</v>
      </c>
      <c r="D1009" s="410">
        <v>4</v>
      </c>
      <c r="E1009" s="235">
        <v>0</v>
      </c>
    </row>
    <row r="1010" hidden="1" customHeight="1" spans="1:5">
      <c r="A1010" s="194">
        <f t="shared" si="15"/>
        <v>7</v>
      </c>
      <c r="B1010" s="123">
        <v>2140501</v>
      </c>
      <c r="C1010" s="123" t="s">
        <v>151</v>
      </c>
      <c r="D1010" s="410">
        <v>0</v>
      </c>
      <c r="E1010" s="235">
        <v>0</v>
      </c>
    </row>
    <row r="1011" hidden="1" customHeight="1" spans="1:5">
      <c r="A1011" s="194">
        <f t="shared" si="15"/>
        <v>7</v>
      </c>
      <c r="B1011" s="123">
        <v>2140502</v>
      </c>
      <c r="C1011" s="123" t="s">
        <v>152</v>
      </c>
      <c r="D1011" s="410">
        <v>0</v>
      </c>
      <c r="E1011" s="235">
        <v>0</v>
      </c>
    </row>
    <row r="1012" hidden="1" customHeight="1" spans="1:5">
      <c r="A1012" s="194">
        <f t="shared" si="15"/>
        <v>7</v>
      </c>
      <c r="B1012" s="123">
        <v>2140503</v>
      </c>
      <c r="C1012" s="123" t="s">
        <v>153</v>
      </c>
      <c r="D1012" s="410">
        <v>0</v>
      </c>
      <c r="E1012" s="235">
        <v>0</v>
      </c>
    </row>
    <row r="1013" hidden="1" customHeight="1" spans="1:5">
      <c r="A1013" s="194">
        <f t="shared" si="15"/>
        <v>7</v>
      </c>
      <c r="B1013" s="123">
        <v>2140504</v>
      </c>
      <c r="C1013" s="123" t="s">
        <v>905</v>
      </c>
      <c r="D1013" s="410">
        <v>0</v>
      </c>
      <c r="E1013" s="235">
        <v>0</v>
      </c>
    </row>
    <row r="1014" hidden="1" customHeight="1" spans="1:5">
      <c r="A1014" s="194">
        <f t="shared" si="15"/>
        <v>7</v>
      </c>
      <c r="B1014" s="123">
        <v>2140505</v>
      </c>
      <c r="C1014" s="123" t="s">
        <v>920</v>
      </c>
      <c r="D1014" s="410">
        <v>0</v>
      </c>
      <c r="E1014" s="235">
        <v>0</v>
      </c>
    </row>
    <row r="1015" hidden="1" customHeight="1" spans="1:5">
      <c r="A1015" s="194">
        <f t="shared" si="15"/>
        <v>7</v>
      </c>
      <c r="B1015" s="123">
        <v>2140599</v>
      </c>
      <c r="C1015" s="123" t="s">
        <v>921</v>
      </c>
      <c r="D1015" s="410">
        <v>4</v>
      </c>
      <c r="E1015" s="235">
        <v>0</v>
      </c>
    </row>
    <row r="1016" customHeight="1" spans="1:5">
      <c r="A1016" s="194">
        <f t="shared" si="15"/>
        <v>5</v>
      </c>
      <c r="B1016" s="123">
        <v>21406</v>
      </c>
      <c r="C1016" s="124" t="s">
        <v>922</v>
      </c>
      <c r="D1016" s="410">
        <v>4599</v>
      </c>
      <c r="E1016" s="227">
        <v>861.010426</v>
      </c>
    </row>
    <row r="1017" customHeight="1" spans="1:5">
      <c r="A1017" s="194">
        <f t="shared" si="15"/>
        <v>7</v>
      </c>
      <c r="B1017" s="123">
        <v>2140601</v>
      </c>
      <c r="C1017" s="125" t="s">
        <v>923</v>
      </c>
      <c r="D1017" s="410">
        <v>3182</v>
      </c>
      <c r="E1017" s="227">
        <v>788.550426</v>
      </c>
    </row>
    <row r="1018" customHeight="1" spans="1:5">
      <c r="A1018" s="194">
        <f t="shared" si="15"/>
        <v>7</v>
      </c>
      <c r="B1018" s="123">
        <v>2140602</v>
      </c>
      <c r="C1018" s="125" t="s">
        <v>924</v>
      </c>
      <c r="D1018" s="410">
        <v>1417</v>
      </c>
      <c r="E1018" s="227">
        <v>72.46</v>
      </c>
    </row>
    <row r="1019" hidden="1" customHeight="1" spans="1:5">
      <c r="A1019" s="194">
        <f t="shared" si="15"/>
        <v>7</v>
      </c>
      <c r="B1019" s="123">
        <v>2140603</v>
      </c>
      <c r="C1019" s="123" t="s">
        <v>925</v>
      </c>
      <c r="D1019" s="410">
        <v>0</v>
      </c>
      <c r="E1019" s="235">
        <v>0</v>
      </c>
    </row>
    <row r="1020" hidden="1" customHeight="1" spans="1:5">
      <c r="A1020" s="194">
        <f t="shared" si="15"/>
        <v>7</v>
      </c>
      <c r="B1020" s="123">
        <v>2140699</v>
      </c>
      <c r="C1020" s="123" t="s">
        <v>926</v>
      </c>
      <c r="D1020" s="410">
        <v>0</v>
      </c>
      <c r="E1020" s="235">
        <v>0</v>
      </c>
    </row>
    <row r="1021" customHeight="1" spans="1:5">
      <c r="A1021" s="194">
        <f t="shared" si="15"/>
        <v>5</v>
      </c>
      <c r="B1021" s="123">
        <v>21499</v>
      </c>
      <c r="C1021" s="124" t="s">
        <v>927</v>
      </c>
      <c r="D1021" s="410">
        <v>68</v>
      </c>
      <c r="E1021" s="227">
        <v>2754.785618</v>
      </c>
    </row>
    <row r="1022" customHeight="1" spans="1:5">
      <c r="A1022" s="194">
        <f t="shared" si="15"/>
        <v>7</v>
      </c>
      <c r="B1022" s="123">
        <v>2149901</v>
      </c>
      <c r="C1022" s="125" t="s">
        <v>928</v>
      </c>
      <c r="D1022" s="410">
        <v>0</v>
      </c>
      <c r="E1022" s="227">
        <v>2270.844718</v>
      </c>
    </row>
    <row r="1023" customHeight="1" spans="1:5">
      <c r="A1023" s="194">
        <f t="shared" si="15"/>
        <v>7</v>
      </c>
      <c r="B1023" s="123">
        <v>2149999</v>
      </c>
      <c r="C1023" s="125" t="s">
        <v>929</v>
      </c>
      <c r="D1023" s="410">
        <v>68</v>
      </c>
      <c r="E1023" s="227">
        <v>483.9409</v>
      </c>
    </row>
    <row r="1024" customHeight="1" spans="1:6">
      <c r="A1024" s="194">
        <f t="shared" si="15"/>
        <v>3</v>
      </c>
      <c r="B1024" s="123">
        <v>215</v>
      </c>
      <c r="C1024" s="124" t="s">
        <v>930</v>
      </c>
      <c r="D1024" s="410">
        <v>9628</v>
      </c>
      <c r="E1024" s="227">
        <v>4309.986159</v>
      </c>
      <c r="F1024" s="412"/>
    </row>
    <row r="1025" hidden="1" customHeight="1" spans="1:5">
      <c r="A1025" s="194">
        <f t="shared" si="15"/>
        <v>5</v>
      </c>
      <c r="B1025" s="123">
        <v>21501</v>
      </c>
      <c r="C1025" s="121" t="s">
        <v>931</v>
      </c>
      <c r="D1025" s="410">
        <v>6</v>
      </c>
      <c r="E1025" s="235">
        <v>0</v>
      </c>
    </row>
    <row r="1026" hidden="1" customHeight="1" spans="1:5">
      <c r="A1026" s="194">
        <f t="shared" si="15"/>
        <v>7</v>
      </c>
      <c r="B1026" s="123">
        <v>2150101</v>
      </c>
      <c r="C1026" s="123" t="s">
        <v>151</v>
      </c>
      <c r="D1026" s="410">
        <v>0</v>
      </c>
      <c r="E1026" s="235">
        <v>0</v>
      </c>
    </row>
    <row r="1027" hidden="1" customHeight="1" spans="1:5">
      <c r="A1027" s="194">
        <f t="shared" si="15"/>
        <v>7</v>
      </c>
      <c r="B1027" s="123">
        <v>2150102</v>
      </c>
      <c r="C1027" s="123" t="s">
        <v>152</v>
      </c>
      <c r="D1027" s="410">
        <v>0</v>
      </c>
      <c r="E1027" s="235">
        <v>0</v>
      </c>
    </row>
    <row r="1028" hidden="1" customHeight="1" spans="1:5">
      <c r="A1028" s="194">
        <f t="shared" si="15"/>
        <v>7</v>
      </c>
      <c r="B1028" s="123">
        <v>2150103</v>
      </c>
      <c r="C1028" s="123" t="s">
        <v>153</v>
      </c>
      <c r="D1028" s="410">
        <v>0</v>
      </c>
      <c r="E1028" s="235">
        <v>0</v>
      </c>
    </row>
    <row r="1029" hidden="1" customHeight="1" spans="1:5">
      <c r="A1029" s="194">
        <f t="shared" si="15"/>
        <v>7</v>
      </c>
      <c r="B1029" s="123">
        <v>2150104</v>
      </c>
      <c r="C1029" s="123" t="s">
        <v>932</v>
      </c>
      <c r="D1029" s="410">
        <v>0</v>
      </c>
      <c r="E1029" s="235">
        <v>0</v>
      </c>
    </row>
    <row r="1030" hidden="1" customHeight="1" spans="1:5">
      <c r="A1030" s="194">
        <f t="shared" si="15"/>
        <v>7</v>
      </c>
      <c r="B1030" s="123">
        <v>2150105</v>
      </c>
      <c r="C1030" s="123" t="s">
        <v>933</v>
      </c>
      <c r="D1030" s="410">
        <v>0</v>
      </c>
      <c r="E1030" s="235">
        <v>0</v>
      </c>
    </row>
    <row r="1031" hidden="1" customHeight="1" spans="1:5">
      <c r="A1031" s="194">
        <f t="shared" ref="A1031:A1094" si="16">LEN(B1031)</f>
        <v>7</v>
      </c>
      <c r="B1031" s="123">
        <v>2150106</v>
      </c>
      <c r="C1031" s="123" t="s">
        <v>934</v>
      </c>
      <c r="D1031" s="410">
        <v>0</v>
      </c>
      <c r="E1031" s="235">
        <v>0</v>
      </c>
    </row>
    <row r="1032" hidden="1" customHeight="1" spans="1:5">
      <c r="A1032" s="194">
        <f t="shared" si="16"/>
        <v>7</v>
      </c>
      <c r="B1032" s="123">
        <v>2150107</v>
      </c>
      <c r="C1032" s="123" t="s">
        <v>935</v>
      </c>
      <c r="D1032" s="410">
        <v>0</v>
      </c>
      <c r="E1032" s="235">
        <v>0</v>
      </c>
    </row>
    <row r="1033" hidden="1" customHeight="1" spans="1:5">
      <c r="A1033" s="194">
        <f t="shared" si="16"/>
        <v>7</v>
      </c>
      <c r="B1033" s="123">
        <v>2150108</v>
      </c>
      <c r="C1033" s="123" t="s">
        <v>936</v>
      </c>
      <c r="D1033" s="410">
        <v>0</v>
      </c>
      <c r="E1033" s="235">
        <v>0</v>
      </c>
    </row>
    <row r="1034" hidden="1" customHeight="1" spans="1:5">
      <c r="A1034" s="194">
        <f t="shared" si="16"/>
        <v>7</v>
      </c>
      <c r="B1034" s="123">
        <v>2150199</v>
      </c>
      <c r="C1034" s="123" t="s">
        <v>937</v>
      </c>
      <c r="D1034" s="410">
        <v>6</v>
      </c>
      <c r="E1034" s="235">
        <v>0</v>
      </c>
    </row>
    <row r="1035" customHeight="1" spans="1:5">
      <c r="A1035" s="194">
        <f t="shared" si="16"/>
        <v>5</v>
      </c>
      <c r="B1035" s="123">
        <v>21502</v>
      </c>
      <c r="C1035" s="124" t="s">
        <v>938</v>
      </c>
      <c r="D1035" s="410">
        <v>72</v>
      </c>
      <c r="E1035" s="227">
        <v>210</v>
      </c>
    </row>
    <row r="1036" hidden="1" customHeight="1" spans="1:5">
      <c r="A1036" s="194">
        <f t="shared" si="16"/>
        <v>7</v>
      </c>
      <c r="B1036" s="123">
        <v>2150201</v>
      </c>
      <c r="C1036" s="123" t="s">
        <v>151</v>
      </c>
      <c r="D1036" s="410">
        <v>0</v>
      </c>
      <c r="E1036" s="235">
        <v>0</v>
      </c>
    </row>
    <row r="1037" hidden="1" customHeight="1" spans="1:5">
      <c r="A1037" s="194">
        <f t="shared" si="16"/>
        <v>7</v>
      </c>
      <c r="B1037" s="123">
        <v>2150202</v>
      </c>
      <c r="C1037" s="123" t="s">
        <v>152</v>
      </c>
      <c r="D1037" s="410">
        <v>0</v>
      </c>
      <c r="E1037" s="235">
        <v>0</v>
      </c>
    </row>
    <row r="1038" hidden="1" customHeight="1" spans="1:5">
      <c r="A1038" s="194">
        <f t="shared" si="16"/>
        <v>7</v>
      </c>
      <c r="B1038" s="123">
        <v>2150203</v>
      </c>
      <c r="C1038" s="123" t="s">
        <v>153</v>
      </c>
      <c r="D1038" s="410">
        <v>0</v>
      </c>
      <c r="E1038" s="235">
        <v>0</v>
      </c>
    </row>
    <row r="1039" hidden="1" customHeight="1" spans="1:5">
      <c r="A1039" s="194">
        <f t="shared" si="16"/>
        <v>7</v>
      </c>
      <c r="B1039" s="123">
        <v>2150204</v>
      </c>
      <c r="C1039" s="123" t="s">
        <v>939</v>
      </c>
      <c r="D1039" s="410">
        <v>0</v>
      </c>
      <c r="E1039" s="235">
        <v>0</v>
      </c>
    </row>
    <row r="1040" hidden="1" customHeight="1" spans="1:5">
      <c r="A1040" s="194">
        <f t="shared" si="16"/>
        <v>7</v>
      </c>
      <c r="B1040" s="123">
        <v>2150205</v>
      </c>
      <c r="C1040" s="123" t="s">
        <v>940</v>
      </c>
      <c r="D1040" s="410">
        <v>0</v>
      </c>
      <c r="E1040" s="235">
        <v>0</v>
      </c>
    </row>
    <row r="1041" hidden="1" customHeight="1" spans="1:5">
      <c r="A1041" s="194">
        <f t="shared" si="16"/>
        <v>7</v>
      </c>
      <c r="B1041" s="123">
        <v>2150206</v>
      </c>
      <c r="C1041" s="123" t="s">
        <v>941</v>
      </c>
      <c r="D1041" s="410">
        <v>0</v>
      </c>
      <c r="E1041" s="235">
        <v>0</v>
      </c>
    </row>
    <row r="1042" hidden="1" customHeight="1" spans="1:5">
      <c r="A1042" s="194">
        <f t="shared" si="16"/>
        <v>7</v>
      </c>
      <c r="B1042" s="123">
        <v>2150207</v>
      </c>
      <c r="C1042" s="123" t="s">
        <v>942</v>
      </c>
      <c r="D1042" s="410">
        <v>0</v>
      </c>
      <c r="E1042" s="235">
        <v>0</v>
      </c>
    </row>
    <row r="1043" hidden="1" customHeight="1" spans="1:5">
      <c r="A1043" s="194">
        <f t="shared" si="16"/>
        <v>7</v>
      </c>
      <c r="B1043" s="123">
        <v>2150208</v>
      </c>
      <c r="C1043" s="123" t="s">
        <v>943</v>
      </c>
      <c r="D1043" s="410">
        <v>0</v>
      </c>
      <c r="E1043" s="235">
        <v>0</v>
      </c>
    </row>
    <row r="1044" hidden="1" customHeight="1" spans="1:5">
      <c r="A1044" s="194">
        <f t="shared" si="16"/>
        <v>7</v>
      </c>
      <c r="B1044" s="123">
        <v>2150209</v>
      </c>
      <c r="C1044" s="123" t="s">
        <v>944</v>
      </c>
      <c r="D1044" s="410">
        <v>0</v>
      </c>
      <c r="E1044" s="235">
        <v>0</v>
      </c>
    </row>
    <row r="1045" hidden="1" customHeight="1" spans="1:5">
      <c r="A1045" s="194">
        <f t="shared" si="16"/>
        <v>7</v>
      </c>
      <c r="B1045" s="123">
        <v>2150210</v>
      </c>
      <c r="C1045" s="123" t="s">
        <v>945</v>
      </c>
      <c r="D1045" s="410">
        <v>0</v>
      </c>
      <c r="E1045" s="235">
        <v>0</v>
      </c>
    </row>
    <row r="1046" hidden="1" customHeight="1" spans="1:5">
      <c r="A1046" s="194">
        <f t="shared" si="16"/>
        <v>7</v>
      </c>
      <c r="B1046" s="123">
        <v>2150212</v>
      </c>
      <c r="C1046" s="123" t="s">
        <v>946</v>
      </c>
      <c r="D1046" s="410">
        <v>0</v>
      </c>
      <c r="E1046" s="235">
        <v>0</v>
      </c>
    </row>
    <row r="1047" hidden="1" customHeight="1" spans="1:5">
      <c r="A1047" s="194">
        <f t="shared" si="16"/>
        <v>7</v>
      </c>
      <c r="B1047" s="123">
        <v>2150213</v>
      </c>
      <c r="C1047" s="123" t="s">
        <v>947</v>
      </c>
      <c r="D1047" s="410">
        <v>0</v>
      </c>
      <c r="E1047" s="235">
        <v>0</v>
      </c>
    </row>
    <row r="1048" hidden="1" customHeight="1" spans="1:5">
      <c r="A1048" s="194">
        <f t="shared" si="16"/>
        <v>7</v>
      </c>
      <c r="B1048" s="123">
        <v>2150214</v>
      </c>
      <c r="C1048" s="123" t="s">
        <v>948</v>
      </c>
      <c r="D1048" s="410">
        <v>0</v>
      </c>
      <c r="E1048" s="235">
        <v>0</v>
      </c>
    </row>
    <row r="1049" hidden="1" customHeight="1" spans="1:5">
      <c r="A1049" s="194">
        <f t="shared" si="16"/>
        <v>7</v>
      </c>
      <c r="B1049" s="123">
        <v>2150215</v>
      </c>
      <c r="C1049" s="123" t="s">
        <v>949</v>
      </c>
      <c r="D1049" s="410">
        <v>0</v>
      </c>
      <c r="E1049" s="235">
        <v>0</v>
      </c>
    </row>
    <row r="1050" customHeight="1" spans="1:5">
      <c r="A1050" s="194">
        <f t="shared" si="16"/>
        <v>7</v>
      </c>
      <c r="B1050" s="123">
        <v>2150299</v>
      </c>
      <c r="C1050" s="125" t="s">
        <v>950</v>
      </c>
      <c r="D1050" s="410">
        <v>72</v>
      </c>
      <c r="E1050" s="227">
        <v>210</v>
      </c>
    </row>
    <row r="1051" hidden="1" customHeight="1" spans="1:5">
      <c r="A1051" s="194">
        <f t="shared" si="16"/>
        <v>5</v>
      </c>
      <c r="B1051" s="123">
        <v>21503</v>
      </c>
      <c r="C1051" s="121" t="s">
        <v>951</v>
      </c>
      <c r="D1051" s="410">
        <v>0</v>
      </c>
      <c r="E1051" s="235">
        <v>0</v>
      </c>
    </row>
    <row r="1052" hidden="1" customHeight="1" spans="1:5">
      <c r="A1052" s="194">
        <f t="shared" si="16"/>
        <v>7</v>
      </c>
      <c r="B1052" s="123">
        <v>2150301</v>
      </c>
      <c r="C1052" s="123" t="s">
        <v>151</v>
      </c>
      <c r="D1052" s="410">
        <v>0</v>
      </c>
      <c r="E1052" s="235">
        <v>0</v>
      </c>
    </row>
    <row r="1053" hidden="1" customHeight="1" spans="1:5">
      <c r="A1053" s="194">
        <f t="shared" si="16"/>
        <v>7</v>
      </c>
      <c r="B1053" s="123">
        <v>2150302</v>
      </c>
      <c r="C1053" s="123" t="s">
        <v>152</v>
      </c>
      <c r="D1053" s="410">
        <v>0</v>
      </c>
      <c r="E1053" s="235">
        <v>0</v>
      </c>
    </row>
    <row r="1054" hidden="1" customHeight="1" spans="1:5">
      <c r="A1054" s="194">
        <f t="shared" si="16"/>
        <v>7</v>
      </c>
      <c r="B1054" s="123">
        <v>2150303</v>
      </c>
      <c r="C1054" s="123" t="s">
        <v>153</v>
      </c>
      <c r="D1054" s="410">
        <v>0</v>
      </c>
      <c r="E1054" s="235">
        <v>0</v>
      </c>
    </row>
    <row r="1055" hidden="1" customHeight="1" spans="1:5">
      <c r="A1055" s="194">
        <f t="shared" si="16"/>
        <v>7</v>
      </c>
      <c r="B1055" s="123">
        <v>2150399</v>
      </c>
      <c r="C1055" s="123" t="s">
        <v>952</v>
      </c>
      <c r="D1055" s="410">
        <v>0</v>
      </c>
      <c r="E1055" s="235">
        <v>0</v>
      </c>
    </row>
    <row r="1056" hidden="1" customHeight="1" spans="1:5">
      <c r="A1056" s="194">
        <f t="shared" si="16"/>
        <v>5</v>
      </c>
      <c r="B1056" s="123">
        <v>21505</v>
      </c>
      <c r="C1056" s="121" t="s">
        <v>953</v>
      </c>
      <c r="D1056" s="410">
        <v>321</v>
      </c>
      <c r="E1056" s="235">
        <v>0</v>
      </c>
    </row>
    <row r="1057" hidden="1" customHeight="1" spans="1:5">
      <c r="A1057" s="194">
        <f t="shared" si="16"/>
        <v>7</v>
      </c>
      <c r="B1057" s="123">
        <v>2150501</v>
      </c>
      <c r="C1057" s="123" t="s">
        <v>151</v>
      </c>
      <c r="D1057" s="410">
        <v>0</v>
      </c>
      <c r="E1057" s="235">
        <v>0</v>
      </c>
    </row>
    <row r="1058" hidden="1" customHeight="1" spans="1:5">
      <c r="A1058" s="194">
        <f t="shared" si="16"/>
        <v>7</v>
      </c>
      <c r="B1058" s="123">
        <v>2150502</v>
      </c>
      <c r="C1058" s="123" t="s">
        <v>152</v>
      </c>
      <c r="D1058" s="410">
        <v>0</v>
      </c>
      <c r="E1058" s="235">
        <v>0</v>
      </c>
    </row>
    <row r="1059" hidden="1" customHeight="1" spans="1:5">
      <c r="A1059" s="194">
        <f t="shared" si="16"/>
        <v>7</v>
      </c>
      <c r="B1059" s="123">
        <v>2150503</v>
      </c>
      <c r="C1059" s="123" t="s">
        <v>153</v>
      </c>
      <c r="D1059" s="410">
        <v>0</v>
      </c>
      <c r="E1059" s="235">
        <v>0</v>
      </c>
    </row>
    <row r="1060" hidden="1" customHeight="1" spans="1:5">
      <c r="A1060" s="194">
        <f t="shared" si="16"/>
        <v>7</v>
      </c>
      <c r="B1060" s="123">
        <v>2150505</v>
      </c>
      <c r="C1060" s="123" t="s">
        <v>954</v>
      </c>
      <c r="D1060" s="410">
        <v>0</v>
      </c>
      <c r="E1060" s="235">
        <v>0</v>
      </c>
    </row>
    <row r="1061" hidden="1" customHeight="1" spans="1:5">
      <c r="A1061" s="194">
        <f t="shared" si="16"/>
        <v>7</v>
      </c>
      <c r="B1061" s="123">
        <v>2150507</v>
      </c>
      <c r="C1061" s="123" t="s">
        <v>955</v>
      </c>
      <c r="D1061" s="410">
        <v>0</v>
      </c>
      <c r="E1061" s="235">
        <v>0</v>
      </c>
    </row>
    <row r="1062" hidden="1" customHeight="1" spans="1:5">
      <c r="A1062" s="194">
        <f t="shared" si="16"/>
        <v>7</v>
      </c>
      <c r="B1062" s="123">
        <v>2150508</v>
      </c>
      <c r="C1062" s="123" t="s">
        <v>956</v>
      </c>
      <c r="D1062" s="410">
        <v>0</v>
      </c>
      <c r="E1062" s="235">
        <v>0</v>
      </c>
    </row>
    <row r="1063" hidden="1" customHeight="1" spans="1:5">
      <c r="A1063" s="194">
        <f t="shared" si="16"/>
        <v>7</v>
      </c>
      <c r="B1063" s="123">
        <v>2150516</v>
      </c>
      <c r="C1063" s="123" t="s">
        <v>957</v>
      </c>
      <c r="D1063" s="410" t="s">
        <v>197</v>
      </c>
      <c r="E1063" s="235">
        <v>0</v>
      </c>
    </row>
    <row r="1064" hidden="1" customHeight="1" spans="1:5">
      <c r="A1064" s="194">
        <f t="shared" si="16"/>
        <v>7</v>
      </c>
      <c r="B1064" s="123">
        <v>2150517</v>
      </c>
      <c r="C1064" s="123" t="s">
        <v>958</v>
      </c>
      <c r="D1064" s="410" t="s">
        <v>197</v>
      </c>
      <c r="E1064" s="235">
        <v>0</v>
      </c>
    </row>
    <row r="1065" hidden="1" customHeight="1" spans="1:5">
      <c r="A1065" s="194">
        <f t="shared" si="16"/>
        <v>7</v>
      </c>
      <c r="B1065" s="123">
        <v>2150550</v>
      </c>
      <c r="C1065" s="123" t="s">
        <v>160</v>
      </c>
      <c r="D1065" s="410" t="s">
        <v>197</v>
      </c>
      <c r="E1065" s="235">
        <v>0</v>
      </c>
    </row>
    <row r="1066" hidden="1" customHeight="1" spans="1:5">
      <c r="A1066" s="194">
        <f t="shared" si="16"/>
        <v>7</v>
      </c>
      <c r="B1066" s="123">
        <v>2150599</v>
      </c>
      <c r="C1066" s="123" t="s">
        <v>959</v>
      </c>
      <c r="D1066" s="410">
        <v>0</v>
      </c>
      <c r="E1066" s="235">
        <v>0</v>
      </c>
    </row>
    <row r="1067" customHeight="1" spans="1:5">
      <c r="A1067" s="194">
        <f t="shared" si="16"/>
        <v>5</v>
      </c>
      <c r="B1067" s="123">
        <v>21507</v>
      </c>
      <c r="C1067" s="124" t="s">
        <v>960</v>
      </c>
      <c r="D1067" s="410">
        <v>51</v>
      </c>
      <c r="E1067" s="227">
        <v>72.171825</v>
      </c>
    </row>
    <row r="1068" hidden="1" customHeight="1" spans="1:5">
      <c r="A1068" s="194">
        <f t="shared" si="16"/>
        <v>7</v>
      </c>
      <c r="B1068" s="123">
        <v>2150701</v>
      </c>
      <c r="C1068" s="123" t="s">
        <v>151</v>
      </c>
      <c r="D1068" s="410">
        <v>0</v>
      </c>
      <c r="E1068" s="235">
        <v>0</v>
      </c>
    </row>
    <row r="1069" hidden="1" customHeight="1" spans="1:5">
      <c r="A1069" s="194">
        <f t="shared" si="16"/>
        <v>7</v>
      </c>
      <c r="B1069" s="123">
        <v>2150702</v>
      </c>
      <c r="C1069" s="123" t="s">
        <v>152</v>
      </c>
      <c r="D1069" s="410">
        <v>0</v>
      </c>
      <c r="E1069" s="235">
        <v>0</v>
      </c>
    </row>
    <row r="1070" hidden="1" customHeight="1" spans="1:5">
      <c r="A1070" s="194">
        <f t="shared" si="16"/>
        <v>7</v>
      </c>
      <c r="B1070" s="123">
        <v>2150703</v>
      </c>
      <c r="C1070" s="123" t="s">
        <v>153</v>
      </c>
      <c r="D1070" s="410">
        <v>0</v>
      </c>
      <c r="E1070" s="235">
        <v>0</v>
      </c>
    </row>
    <row r="1071" hidden="1" customHeight="1" spans="1:5">
      <c r="A1071" s="194">
        <f t="shared" si="16"/>
        <v>7</v>
      </c>
      <c r="B1071" s="123">
        <v>2150704</v>
      </c>
      <c r="C1071" s="123" t="s">
        <v>961</v>
      </c>
      <c r="D1071" s="410">
        <v>0</v>
      </c>
      <c r="E1071" s="235">
        <v>0</v>
      </c>
    </row>
    <row r="1072" hidden="1" customHeight="1" spans="1:5">
      <c r="A1072" s="194">
        <f t="shared" si="16"/>
        <v>7</v>
      </c>
      <c r="B1072" s="123">
        <v>2150705</v>
      </c>
      <c r="C1072" s="123" t="s">
        <v>962</v>
      </c>
      <c r="D1072" s="410">
        <v>0</v>
      </c>
      <c r="E1072" s="235">
        <v>0</v>
      </c>
    </row>
    <row r="1073" customHeight="1" spans="1:5">
      <c r="A1073" s="194">
        <f t="shared" si="16"/>
        <v>7</v>
      </c>
      <c r="B1073" s="123">
        <v>2150799</v>
      </c>
      <c r="C1073" s="125" t="s">
        <v>963</v>
      </c>
      <c r="D1073" s="410">
        <v>51</v>
      </c>
      <c r="E1073" s="227">
        <v>72.171825</v>
      </c>
    </row>
    <row r="1074" customHeight="1" spans="1:5">
      <c r="A1074" s="194">
        <f t="shared" si="16"/>
        <v>5</v>
      </c>
      <c r="B1074" s="123">
        <v>21508</v>
      </c>
      <c r="C1074" s="124" t="s">
        <v>964</v>
      </c>
      <c r="D1074" s="410">
        <v>8011</v>
      </c>
      <c r="E1074" s="227">
        <v>4027.814334</v>
      </c>
    </row>
    <row r="1075" hidden="1" customHeight="1" spans="1:5">
      <c r="A1075" s="194">
        <f t="shared" si="16"/>
        <v>7</v>
      </c>
      <c r="B1075" s="123">
        <v>2150801</v>
      </c>
      <c r="C1075" s="123" t="s">
        <v>151</v>
      </c>
      <c r="D1075" s="410">
        <v>0</v>
      </c>
      <c r="E1075" s="235">
        <v>0</v>
      </c>
    </row>
    <row r="1076" hidden="1" customHeight="1" spans="1:5">
      <c r="A1076" s="194">
        <f t="shared" si="16"/>
        <v>7</v>
      </c>
      <c r="B1076" s="123">
        <v>2150802</v>
      </c>
      <c r="C1076" s="123" t="s">
        <v>152</v>
      </c>
      <c r="D1076" s="410">
        <v>0</v>
      </c>
      <c r="E1076" s="235">
        <v>0</v>
      </c>
    </row>
    <row r="1077" hidden="1" customHeight="1" spans="1:5">
      <c r="A1077" s="194">
        <f t="shared" si="16"/>
        <v>7</v>
      </c>
      <c r="B1077" s="123">
        <v>2150803</v>
      </c>
      <c r="C1077" s="123" t="s">
        <v>153</v>
      </c>
      <c r="D1077" s="410">
        <v>0</v>
      </c>
      <c r="E1077" s="235">
        <v>0</v>
      </c>
    </row>
    <row r="1078" hidden="1" customHeight="1" spans="1:5">
      <c r="A1078" s="194">
        <f t="shared" si="16"/>
        <v>7</v>
      </c>
      <c r="B1078" s="123">
        <v>2150804</v>
      </c>
      <c r="C1078" s="123" t="s">
        <v>965</v>
      </c>
      <c r="D1078" s="410">
        <v>0</v>
      </c>
      <c r="E1078" s="235">
        <v>0</v>
      </c>
    </row>
    <row r="1079" customHeight="1" spans="1:5">
      <c r="A1079" s="194">
        <f t="shared" si="16"/>
        <v>7</v>
      </c>
      <c r="B1079" s="123">
        <v>2150805</v>
      </c>
      <c r="C1079" s="125" t="s">
        <v>966</v>
      </c>
      <c r="D1079" s="410">
        <v>6024</v>
      </c>
      <c r="E1079" s="227">
        <v>1089.358</v>
      </c>
    </row>
    <row r="1080" hidden="1" customHeight="1" spans="1:5">
      <c r="A1080" s="194">
        <f t="shared" si="16"/>
        <v>7</v>
      </c>
      <c r="B1080" s="123">
        <v>2150806</v>
      </c>
      <c r="C1080" s="123" t="s">
        <v>967</v>
      </c>
      <c r="D1080" s="410" t="s">
        <v>197</v>
      </c>
      <c r="E1080" s="235">
        <v>0</v>
      </c>
    </row>
    <row r="1081" customHeight="1" spans="1:5">
      <c r="A1081" s="194">
        <f t="shared" si="16"/>
        <v>7</v>
      </c>
      <c r="B1081" s="123">
        <v>2150899</v>
      </c>
      <c r="C1081" s="125" t="s">
        <v>968</v>
      </c>
      <c r="D1081" s="410">
        <v>1556</v>
      </c>
      <c r="E1081" s="227">
        <v>2938.456334</v>
      </c>
    </row>
    <row r="1082" hidden="1" customHeight="1" spans="1:5">
      <c r="A1082" s="194">
        <f t="shared" si="16"/>
        <v>5</v>
      </c>
      <c r="B1082" s="123">
        <v>21599</v>
      </c>
      <c r="C1082" s="121" t="s">
        <v>969</v>
      </c>
      <c r="D1082" s="410">
        <v>1167</v>
      </c>
      <c r="E1082" s="235">
        <v>0</v>
      </c>
    </row>
    <row r="1083" hidden="1" customHeight="1" spans="1:5">
      <c r="A1083" s="194">
        <f t="shared" si="16"/>
        <v>7</v>
      </c>
      <c r="B1083" s="123">
        <v>2159901</v>
      </c>
      <c r="C1083" s="123" t="s">
        <v>970</v>
      </c>
      <c r="D1083" s="410">
        <v>0</v>
      </c>
      <c r="E1083" s="235">
        <v>0</v>
      </c>
    </row>
    <row r="1084" hidden="1" customHeight="1" spans="1:5">
      <c r="A1084" s="194">
        <f t="shared" si="16"/>
        <v>7</v>
      </c>
      <c r="B1084" s="123">
        <v>2159904</v>
      </c>
      <c r="C1084" s="123" t="s">
        <v>971</v>
      </c>
      <c r="D1084" s="410">
        <v>0</v>
      </c>
      <c r="E1084" s="235">
        <v>0</v>
      </c>
    </row>
    <row r="1085" hidden="1" customHeight="1" spans="1:5">
      <c r="A1085" s="194">
        <f t="shared" si="16"/>
        <v>7</v>
      </c>
      <c r="B1085" s="123">
        <v>2159905</v>
      </c>
      <c r="C1085" s="123" t="s">
        <v>972</v>
      </c>
      <c r="D1085" s="410">
        <v>0</v>
      </c>
      <c r="E1085" s="235">
        <v>0</v>
      </c>
    </row>
    <row r="1086" hidden="1" customHeight="1" spans="1:5">
      <c r="A1086" s="194">
        <f t="shared" si="16"/>
        <v>7</v>
      </c>
      <c r="B1086" s="123">
        <v>2159906</v>
      </c>
      <c r="C1086" s="123" t="s">
        <v>973</v>
      </c>
      <c r="D1086" s="410">
        <v>0</v>
      </c>
      <c r="E1086" s="235">
        <v>0</v>
      </c>
    </row>
    <row r="1087" hidden="1" customHeight="1" spans="1:5">
      <c r="A1087" s="194">
        <f t="shared" si="16"/>
        <v>7</v>
      </c>
      <c r="B1087" s="123">
        <v>2159999</v>
      </c>
      <c r="C1087" s="123" t="s">
        <v>974</v>
      </c>
      <c r="D1087" s="410">
        <v>1167</v>
      </c>
      <c r="E1087" s="235">
        <v>0</v>
      </c>
    </row>
    <row r="1088" customHeight="1" spans="1:6">
      <c r="A1088" s="194">
        <f t="shared" si="16"/>
        <v>3</v>
      </c>
      <c r="B1088" s="123">
        <v>216</v>
      </c>
      <c r="C1088" s="124" t="s">
        <v>975</v>
      </c>
      <c r="D1088" s="410">
        <v>1448</v>
      </c>
      <c r="E1088" s="227">
        <v>1073.77771</v>
      </c>
      <c r="F1088" s="412"/>
    </row>
    <row r="1089" customHeight="1" spans="1:5">
      <c r="A1089" s="194">
        <f t="shared" si="16"/>
        <v>5</v>
      </c>
      <c r="B1089" s="123">
        <v>21602</v>
      </c>
      <c r="C1089" s="124" t="s">
        <v>976</v>
      </c>
      <c r="D1089" s="410">
        <v>804</v>
      </c>
      <c r="E1089" s="227">
        <v>828.75151</v>
      </c>
    </row>
    <row r="1090" customHeight="1" spans="1:5">
      <c r="A1090" s="194">
        <f t="shared" si="16"/>
        <v>7</v>
      </c>
      <c r="B1090" s="123">
        <v>2160201</v>
      </c>
      <c r="C1090" s="125" t="s">
        <v>151</v>
      </c>
      <c r="D1090" s="410">
        <v>359</v>
      </c>
      <c r="E1090" s="227">
        <v>405.548631</v>
      </c>
    </row>
    <row r="1091" customHeight="1" spans="1:5">
      <c r="A1091" s="194">
        <f t="shared" si="16"/>
        <v>7</v>
      </c>
      <c r="B1091" s="123">
        <v>2160202</v>
      </c>
      <c r="C1091" s="125" t="s">
        <v>152</v>
      </c>
      <c r="D1091" s="410">
        <v>0</v>
      </c>
      <c r="E1091" s="227">
        <v>240.372253</v>
      </c>
    </row>
    <row r="1092" hidden="1" customHeight="1" spans="1:5">
      <c r="A1092" s="194">
        <f t="shared" si="16"/>
        <v>7</v>
      </c>
      <c r="B1092" s="123">
        <v>2160203</v>
      </c>
      <c r="C1092" s="123" t="s">
        <v>153</v>
      </c>
      <c r="D1092" s="410">
        <v>0</v>
      </c>
      <c r="E1092" s="235">
        <v>0</v>
      </c>
    </row>
    <row r="1093" hidden="1" customHeight="1" spans="1:5">
      <c r="A1093" s="194">
        <f t="shared" si="16"/>
        <v>7</v>
      </c>
      <c r="B1093" s="123">
        <v>2160216</v>
      </c>
      <c r="C1093" s="123" t="s">
        <v>977</v>
      </c>
      <c r="D1093" s="410">
        <v>190</v>
      </c>
      <c r="E1093" s="235">
        <v>0</v>
      </c>
    </row>
    <row r="1094" hidden="1" customHeight="1" spans="1:5">
      <c r="A1094" s="194">
        <f t="shared" si="16"/>
        <v>7</v>
      </c>
      <c r="B1094" s="123">
        <v>2160217</v>
      </c>
      <c r="C1094" s="123" t="s">
        <v>978</v>
      </c>
      <c r="D1094" s="410">
        <v>0</v>
      </c>
      <c r="E1094" s="235">
        <v>0</v>
      </c>
    </row>
    <row r="1095" hidden="1" customHeight="1" spans="1:5">
      <c r="A1095" s="194">
        <f t="shared" ref="A1095:A1158" si="17">LEN(B1095)</f>
        <v>7</v>
      </c>
      <c r="B1095" s="123">
        <v>2160218</v>
      </c>
      <c r="C1095" s="123" t="s">
        <v>979</v>
      </c>
      <c r="D1095" s="410">
        <v>62</v>
      </c>
      <c r="E1095" s="235">
        <v>0</v>
      </c>
    </row>
    <row r="1096" hidden="1" customHeight="1" spans="1:5">
      <c r="A1096" s="194">
        <f t="shared" si="17"/>
        <v>7</v>
      </c>
      <c r="B1096" s="123">
        <v>2160219</v>
      </c>
      <c r="C1096" s="123" t="s">
        <v>980</v>
      </c>
      <c r="D1096" s="410">
        <v>0</v>
      </c>
      <c r="E1096" s="235">
        <v>0</v>
      </c>
    </row>
    <row r="1097" hidden="1" customHeight="1" spans="1:5">
      <c r="A1097" s="194">
        <f t="shared" si="17"/>
        <v>7</v>
      </c>
      <c r="B1097" s="123">
        <v>2160250</v>
      </c>
      <c r="C1097" s="123" t="s">
        <v>160</v>
      </c>
      <c r="D1097" s="410">
        <v>0</v>
      </c>
      <c r="E1097" s="235">
        <v>0</v>
      </c>
    </row>
    <row r="1098" customHeight="1" spans="1:5">
      <c r="A1098" s="194">
        <f t="shared" si="17"/>
        <v>7</v>
      </c>
      <c r="B1098" s="123">
        <v>2160299</v>
      </c>
      <c r="C1098" s="125" t="s">
        <v>981</v>
      </c>
      <c r="D1098" s="410">
        <v>193</v>
      </c>
      <c r="E1098" s="227">
        <v>182.830626</v>
      </c>
    </row>
    <row r="1099" customHeight="1" spans="1:5">
      <c r="A1099" s="194">
        <f t="shared" si="17"/>
        <v>5</v>
      </c>
      <c r="B1099" s="123">
        <v>21606</v>
      </c>
      <c r="C1099" s="124" t="s">
        <v>982</v>
      </c>
      <c r="D1099" s="410">
        <v>612</v>
      </c>
      <c r="E1099" s="227">
        <v>245.0262</v>
      </c>
    </row>
    <row r="1100" hidden="1" customHeight="1" spans="1:5">
      <c r="A1100" s="194">
        <f t="shared" si="17"/>
        <v>7</v>
      </c>
      <c r="B1100" s="123">
        <v>2160601</v>
      </c>
      <c r="C1100" s="123" t="s">
        <v>151</v>
      </c>
      <c r="D1100" s="410">
        <v>0</v>
      </c>
      <c r="E1100" s="235">
        <v>0</v>
      </c>
    </row>
    <row r="1101" hidden="1" customHeight="1" spans="1:5">
      <c r="A1101" s="194">
        <f t="shared" si="17"/>
        <v>7</v>
      </c>
      <c r="B1101" s="123">
        <v>2160602</v>
      </c>
      <c r="C1101" s="123" t="s">
        <v>152</v>
      </c>
      <c r="D1101" s="410">
        <v>0</v>
      </c>
      <c r="E1101" s="235">
        <v>0</v>
      </c>
    </row>
    <row r="1102" hidden="1" customHeight="1" spans="1:5">
      <c r="A1102" s="194">
        <f t="shared" si="17"/>
        <v>7</v>
      </c>
      <c r="B1102" s="123">
        <v>2160603</v>
      </c>
      <c r="C1102" s="123" t="s">
        <v>153</v>
      </c>
      <c r="D1102" s="410">
        <v>0</v>
      </c>
      <c r="E1102" s="235">
        <v>0</v>
      </c>
    </row>
    <row r="1103" hidden="1" customHeight="1" spans="1:5">
      <c r="A1103" s="194">
        <f t="shared" si="17"/>
        <v>7</v>
      </c>
      <c r="B1103" s="123">
        <v>2160607</v>
      </c>
      <c r="C1103" s="123" t="s">
        <v>983</v>
      </c>
      <c r="D1103" s="410">
        <v>0</v>
      </c>
      <c r="E1103" s="235">
        <v>0</v>
      </c>
    </row>
    <row r="1104" customHeight="1" spans="1:5">
      <c r="A1104" s="194">
        <f t="shared" si="17"/>
        <v>7</v>
      </c>
      <c r="B1104" s="123">
        <v>2160699</v>
      </c>
      <c r="C1104" s="125" t="s">
        <v>984</v>
      </c>
      <c r="D1104" s="410">
        <v>612</v>
      </c>
      <c r="E1104" s="227">
        <v>245.0262</v>
      </c>
    </row>
    <row r="1105" hidden="1" customHeight="1" spans="1:5">
      <c r="A1105" s="194">
        <f t="shared" si="17"/>
        <v>5</v>
      </c>
      <c r="B1105" s="123">
        <v>21699</v>
      </c>
      <c r="C1105" s="121" t="s">
        <v>985</v>
      </c>
      <c r="D1105" s="410">
        <v>32</v>
      </c>
      <c r="E1105" s="235">
        <v>0</v>
      </c>
    </row>
    <row r="1106" hidden="1" customHeight="1" spans="1:5">
      <c r="A1106" s="194">
        <f t="shared" si="17"/>
        <v>7</v>
      </c>
      <c r="B1106" s="123">
        <v>2169901</v>
      </c>
      <c r="C1106" s="123" t="s">
        <v>986</v>
      </c>
      <c r="D1106" s="410">
        <v>0</v>
      </c>
      <c r="E1106" s="235">
        <v>0</v>
      </c>
    </row>
    <row r="1107" hidden="1" customHeight="1" spans="1:5">
      <c r="A1107" s="194">
        <f t="shared" si="17"/>
        <v>7</v>
      </c>
      <c r="B1107" s="123">
        <v>2169999</v>
      </c>
      <c r="C1107" s="123" t="s">
        <v>987</v>
      </c>
      <c r="D1107" s="410">
        <v>32</v>
      </c>
      <c r="E1107" s="235">
        <v>0</v>
      </c>
    </row>
    <row r="1108" hidden="1" customHeight="1" spans="1:5">
      <c r="A1108" s="194">
        <f t="shared" si="17"/>
        <v>3</v>
      </c>
      <c r="B1108" s="123">
        <v>217</v>
      </c>
      <c r="C1108" s="121" t="s">
        <v>988</v>
      </c>
      <c r="D1108" s="410">
        <v>92</v>
      </c>
      <c r="E1108" s="235">
        <v>0</v>
      </c>
    </row>
    <row r="1109" hidden="1" customHeight="1" spans="1:5">
      <c r="A1109" s="194">
        <f t="shared" si="17"/>
        <v>5</v>
      </c>
      <c r="B1109" s="123">
        <v>21701</v>
      </c>
      <c r="C1109" s="121" t="s">
        <v>989</v>
      </c>
      <c r="D1109" s="410">
        <v>0</v>
      </c>
      <c r="E1109" s="235">
        <v>0</v>
      </c>
    </row>
    <row r="1110" hidden="1" customHeight="1" spans="1:5">
      <c r="A1110" s="194">
        <f t="shared" si="17"/>
        <v>7</v>
      </c>
      <c r="B1110" s="123">
        <v>2170101</v>
      </c>
      <c r="C1110" s="123" t="s">
        <v>151</v>
      </c>
      <c r="D1110" s="410">
        <v>0</v>
      </c>
      <c r="E1110" s="235">
        <v>0</v>
      </c>
    </row>
    <row r="1111" hidden="1" customHeight="1" spans="1:5">
      <c r="A1111" s="194">
        <f t="shared" si="17"/>
        <v>7</v>
      </c>
      <c r="B1111" s="123">
        <v>2170102</v>
      </c>
      <c r="C1111" s="123" t="s">
        <v>152</v>
      </c>
      <c r="D1111" s="410">
        <v>0</v>
      </c>
      <c r="E1111" s="235">
        <v>0</v>
      </c>
    </row>
    <row r="1112" hidden="1" customHeight="1" spans="1:5">
      <c r="A1112" s="194">
        <f t="shared" si="17"/>
        <v>7</v>
      </c>
      <c r="B1112" s="123">
        <v>2170103</v>
      </c>
      <c r="C1112" s="123" t="s">
        <v>153</v>
      </c>
      <c r="D1112" s="410">
        <v>0</v>
      </c>
      <c r="E1112" s="235">
        <v>0</v>
      </c>
    </row>
    <row r="1113" hidden="1" customHeight="1" spans="1:5">
      <c r="A1113" s="194">
        <f t="shared" si="17"/>
        <v>7</v>
      </c>
      <c r="B1113" s="123">
        <v>2170104</v>
      </c>
      <c r="C1113" s="123" t="s">
        <v>990</v>
      </c>
      <c r="D1113" s="410">
        <v>0</v>
      </c>
      <c r="E1113" s="235">
        <v>0</v>
      </c>
    </row>
    <row r="1114" hidden="1" customHeight="1" spans="1:5">
      <c r="A1114" s="194">
        <f t="shared" si="17"/>
        <v>7</v>
      </c>
      <c r="B1114" s="123">
        <v>2170150</v>
      </c>
      <c r="C1114" s="123" t="s">
        <v>160</v>
      </c>
      <c r="D1114" s="410">
        <v>0</v>
      </c>
      <c r="E1114" s="235">
        <v>0</v>
      </c>
    </row>
    <row r="1115" hidden="1" customHeight="1" spans="1:5">
      <c r="A1115" s="194">
        <f t="shared" si="17"/>
        <v>7</v>
      </c>
      <c r="B1115" s="123">
        <v>2170199</v>
      </c>
      <c r="C1115" s="123" t="s">
        <v>991</v>
      </c>
      <c r="D1115" s="410">
        <v>0</v>
      </c>
      <c r="E1115" s="235">
        <v>0</v>
      </c>
    </row>
    <row r="1116" hidden="1" customHeight="1" spans="1:5">
      <c r="A1116" s="194">
        <f t="shared" si="17"/>
        <v>5</v>
      </c>
      <c r="B1116" s="123">
        <v>21702</v>
      </c>
      <c r="C1116" s="121" t="s">
        <v>992</v>
      </c>
      <c r="D1116" s="410">
        <v>0</v>
      </c>
      <c r="E1116" s="235">
        <v>0</v>
      </c>
    </row>
    <row r="1117" hidden="1" customHeight="1" spans="1:5">
      <c r="A1117" s="194">
        <f t="shared" si="17"/>
        <v>7</v>
      </c>
      <c r="B1117" s="123">
        <v>2170201</v>
      </c>
      <c r="C1117" s="123" t="s">
        <v>993</v>
      </c>
      <c r="D1117" s="410">
        <v>0</v>
      </c>
      <c r="E1117" s="235">
        <v>0</v>
      </c>
    </row>
    <row r="1118" hidden="1" customHeight="1" spans="1:5">
      <c r="A1118" s="194">
        <f t="shared" si="17"/>
        <v>7</v>
      </c>
      <c r="B1118" s="123">
        <v>2170202</v>
      </c>
      <c r="C1118" s="123" t="s">
        <v>994</v>
      </c>
      <c r="D1118" s="410">
        <v>0</v>
      </c>
      <c r="E1118" s="235">
        <v>0</v>
      </c>
    </row>
    <row r="1119" hidden="1" customHeight="1" spans="1:5">
      <c r="A1119" s="194">
        <f t="shared" si="17"/>
        <v>7</v>
      </c>
      <c r="B1119" s="123">
        <v>2170203</v>
      </c>
      <c r="C1119" s="123" t="s">
        <v>995</v>
      </c>
      <c r="D1119" s="410">
        <v>0</v>
      </c>
      <c r="E1119" s="235">
        <v>0</v>
      </c>
    </row>
    <row r="1120" hidden="1" customHeight="1" spans="1:5">
      <c r="A1120" s="194">
        <f t="shared" si="17"/>
        <v>7</v>
      </c>
      <c r="B1120" s="123">
        <v>2170204</v>
      </c>
      <c r="C1120" s="123" t="s">
        <v>996</v>
      </c>
      <c r="D1120" s="410">
        <v>0</v>
      </c>
      <c r="E1120" s="235">
        <v>0</v>
      </c>
    </row>
    <row r="1121" hidden="1" customHeight="1" spans="1:5">
      <c r="A1121" s="194">
        <f t="shared" si="17"/>
        <v>7</v>
      </c>
      <c r="B1121" s="123">
        <v>2170205</v>
      </c>
      <c r="C1121" s="123" t="s">
        <v>997</v>
      </c>
      <c r="D1121" s="410">
        <v>0</v>
      </c>
      <c r="E1121" s="235">
        <v>0</v>
      </c>
    </row>
    <row r="1122" hidden="1" customHeight="1" spans="1:5">
      <c r="A1122" s="194">
        <f t="shared" si="17"/>
        <v>7</v>
      </c>
      <c r="B1122" s="123">
        <v>2170206</v>
      </c>
      <c r="C1122" s="123" t="s">
        <v>998</v>
      </c>
      <c r="D1122" s="410">
        <v>0</v>
      </c>
      <c r="E1122" s="235">
        <v>0</v>
      </c>
    </row>
    <row r="1123" hidden="1" customHeight="1" spans="1:5">
      <c r="A1123" s="194">
        <f t="shared" si="17"/>
        <v>7</v>
      </c>
      <c r="B1123" s="123">
        <v>2170207</v>
      </c>
      <c r="C1123" s="123" t="s">
        <v>999</v>
      </c>
      <c r="D1123" s="410">
        <v>0</v>
      </c>
      <c r="E1123" s="235">
        <v>0</v>
      </c>
    </row>
    <row r="1124" hidden="1" customHeight="1" spans="1:5">
      <c r="A1124" s="194">
        <f t="shared" si="17"/>
        <v>7</v>
      </c>
      <c r="B1124" s="123">
        <v>2170208</v>
      </c>
      <c r="C1124" s="123" t="s">
        <v>1000</v>
      </c>
      <c r="D1124" s="410">
        <v>0</v>
      </c>
      <c r="E1124" s="235">
        <v>0</v>
      </c>
    </row>
    <row r="1125" hidden="1" customHeight="1" spans="1:5">
      <c r="A1125" s="194">
        <f t="shared" si="17"/>
        <v>7</v>
      </c>
      <c r="B1125" s="123">
        <v>2170299</v>
      </c>
      <c r="C1125" s="123" t="s">
        <v>1001</v>
      </c>
      <c r="D1125" s="410">
        <v>0</v>
      </c>
      <c r="E1125" s="235">
        <v>0</v>
      </c>
    </row>
    <row r="1126" hidden="1" customHeight="1" spans="1:5">
      <c r="A1126" s="194">
        <f t="shared" si="17"/>
        <v>5</v>
      </c>
      <c r="B1126" s="123">
        <v>21703</v>
      </c>
      <c r="C1126" s="121" t="s">
        <v>1002</v>
      </c>
      <c r="D1126" s="410">
        <v>0</v>
      </c>
      <c r="E1126" s="235">
        <v>0</v>
      </c>
    </row>
    <row r="1127" hidden="1" customHeight="1" spans="1:5">
      <c r="A1127" s="194">
        <f t="shared" si="17"/>
        <v>7</v>
      </c>
      <c r="B1127" s="123">
        <v>2170301</v>
      </c>
      <c r="C1127" s="123" t="s">
        <v>1003</v>
      </c>
      <c r="D1127" s="410">
        <v>0</v>
      </c>
      <c r="E1127" s="235">
        <v>0</v>
      </c>
    </row>
    <row r="1128" hidden="1" customHeight="1" spans="1:5">
      <c r="A1128" s="194">
        <f t="shared" si="17"/>
        <v>7</v>
      </c>
      <c r="B1128" s="123">
        <v>2170302</v>
      </c>
      <c r="C1128" s="123" t="s">
        <v>1004</v>
      </c>
      <c r="D1128" s="410">
        <v>0</v>
      </c>
      <c r="E1128" s="235">
        <v>0</v>
      </c>
    </row>
    <row r="1129" hidden="1" customHeight="1" spans="1:5">
      <c r="A1129" s="194">
        <f t="shared" si="17"/>
        <v>7</v>
      </c>
      <c r="B1129" s="123">
        <v>2170303</v>
      </c>
      <c r="C1129" s="123" t="s">
        <v>1005</v>
      </c>
      <c r="D1129" s="410">
        <v>0</v>
      </c>
      <c r="E1129" s="235">
        <v>0</v>
      </c>
    </row>
    <row r="1130" hidden="1" customHeight="1" spans="1:5">
      <c r="A1130" s="194">
        <f t="shared" si="17"/>
        <v>7</v>
      </c>
      <c r="B1130" s="123">
        <v>2170304</v>
      </c>
      <c r="C1130" s="123" t="s">
        <v>1006</v>
      </c>
      <c r="D1130" s="410">
        <v>0</v>
      </c>
      <c r="E1130" s="235">
        <v>0</v>
      </c>
    </row>
    <row r="1131" hidden="1" customHeight="1" spans="1:5">
      <c r="A1131" s="194">
        <f t="shared" si="17"/>
        <v>7</v>
      </c>
      <c r="B1131" s="123">
        <v>2170399</v>
      </c>
      <c r="C1131" s="123" t="s">
        <v>1007</v>
      </c>
      <c r="D1131" s="410">
        <v>0</v>
      </c>
      <c r="E1131" s="235">
        <v>0</v>
      </c>
    </row>
    <row r="1132" hidden="1" customHeight="1" spans="1:5">
      <c r="A1132" s="194">
        <f t="shared" si="17"/>
        <v>5</v>
      </c>
      <c r="B1132" s="123">
        <v>21704</v>
      </c>
      <c r="C1132" s="121" t="s">
        <v>1008</v>
      </c>
      <c r="D1132" s="410">
        <v>0</v>
      </c>
      <c r="E1132" s="235">
        <v>0</v>
      </c>
    </row>
    <row r="1133" hidden="1" customHeight="1" spans="1:5">
      <c r="A1133" s="194">
        <f t="shared" si="17"/>
        <v>7</v>
      </c>
      <c r="B1133" s="123">
        <v>2170401</v>
      </c>
      <c r="C1133" s="123" t="s">
        <v>1009</v>
      </c>
      <c r="D1133" s="410">
        <v>0</v>
      </c>
      <c r="E1133" s="235">
        <v>0</v>
      </c>
    </row>
    <row r="1134" hidden="1" customHeight="1" spans="1:5">
      <c r="A1134" s="194">
        <f t="shared" si="17"/>
        <v>7</v>
      </c>
      <c r="B1134" s="123">
        <v>2170499</v>
      </c>
      <c r="C1134" s="123" t="s">
        <v>1010</v>
      </c>
      <c r="D1134" s="410">
        <v>0</v>
      </c>
      <c r="E1134" s="235">
        <v>0</v>
      </c>
    </row>
    <row r="1135" hidden="1" customHeight="1" spans="1:5">
      <c r="A1135" s="194">
        <f t="shared" si="17"/>
        <v>5</v>
      </c>
      <c r="B1135" s="123">
        <v>21799</v>
      </c>
      <c r="C1135" s="121" t="s">
        <v>1011</v>
      </c>
      <c r="D1135" s="410">
        <v>92</v>
      </c>
      <c r="E1135" s="235">
        <v>0</v>
      </c>
    </row>
    <row r="1136" hidden="1" customHeight="1" spans="1:5">
      <c r="A1136" s="194">
        <f t="shared" si="17"/>
        <v>7</v>
      </c>
      <c r="B1136" s="123">
        <v>2179902</v>
      </c>
      <c r="C1136" s="123" t="s">
        <v>1012</v>
      </c>
      <c r="D1136" s="410" t="s">
        <v>197</v>
      </c>
      <c r="E1136" s="235">
        <v>0</v>
      </c>
    </row>
    <row r="1137" hidden="1" customHeight="1" spans="1:5">
      <c r="A1137" s="194">
        <f t="shared" si="17"/>
        <v>7</v>
      </c>
      <c r="B1137" s="123">
        <v>2179999</v>
      </c>
      <c r="C1137" s="123" t="s">
        <v>1013</v>
      </c>
      <c r="D1137" s="410" t="s">
        <v>197</v>
      </c>
      <c r="E1137" s="235">
        <v>0</v>
      </c>
    </row>
    <row r="1138" hidden="1" customHeight="1" spans="1:5">
      <c r="A1138" s="194">
        <f t="shared" si="17"/>
        <v>3</v>
      </c>
      <c r="B1138" s="123">
        <v>219</v>
      </c>
      <c r="C1138" s="121" t="s">
        <v>1014</v>
      </c>
      <c r="D1138" s="410">
        <v>0</v>
      </c>
      <c r="E1138" s="235">
        <v>0</v>
      </c>
    </row>
    <row r="1139" hidden="1" customHeight="1" spans="1:5">
      <c r="A1139" s="194">
        <f t="shared" si="17"/>
        <v>5</v>
      </c>
      <c r="B1139" s="123">
        <v>21901</v>
      </c>
      <c r="C1139" s="121" t="s">
        <v>1015</v>
      </c>
      <c r="D1139" s="410">
        <v>0</v>
      </c>
      <c r="E1139" s="235">
        <v>0</v>
      </c>
    </row>
    <row r="1140" hidden="1" customHeight="1" spans="1:5">
      <c r="A1140" s="194">
        <f t="shared" si="17"/>
        <v>5</v>
      </c>
      <c r="B1140" s="123">
        <v>21902</v>
      </c>
      <c r="C1140" s="121" t="s">
        <v>1016</v>
      </c>
      <c r="D1140" s="410">
        <v>0</v>
      </c>
      <c r="E1140" s="235">
        <v>0</v>
      </c>
    </row>
    <row r="1141" hidden="1" customHeight="1" spans="1:5">
      <c r="A1141" s="194">
        <f t="shared" si="17"/>
        <v>5</v>
      </c>
      <c r="B1141" s="123">
        <v>21903</v>
      </c>
      <c r="C1141" s="121" t="s">
        <v>1017</v>
      </c>
      <c r="D1141" s="410">
        <v>0</v>
      </c>
      <c r="E1141" s="235">
        <v>0</v>
      </c>
    </row>
    <row r="1142" hidden="1" customHeight="1" spans="1:5">
      <c r="A1142" s="194">
        <f t="shared" si="17"/>
        <v>5</v>
      </c>
      <c r="B1142" s="123">
        <v>21904</v>
      </c>
      <c r="C1142" s="121" t="s">
        <v>1018</v>
      </c>
      <c r="D1142" s="410">
        <v>0</v>
      </c>
      <c r="E1142" s="235">
        <v>0</v>
      </c>
    </row>
    <row r="1143" hidden="1" customHeight="1" spans="1:5">
      <c r="A1143" s="194">
        <f t="shared" si="17"/>
        <v>5</v>
      </c>
      <c r="B1143" s="123">
        <v>21905</v>
      </c>
      <c r="C1143" s="121" t="s">
        <v>1019</v>
      </c>
      <c r="D1143" s="410">
        <v>0</v>
      </c>
      <c r="E1143" s="235">
        <v>0</v>
      </c>
    </row>
    <row r="1144" hidden="1" customHeight="1" spans="1:5">
      <c r="A1144" s="194">
        <f t="shared" si="17"/>
        <v>5</v>
      </c>
      <c r="B1144" s="123">
        <v>21906</v>
      </c>
      <c r="C1144" s="121" t="s">
        <v>1020</v>
      </c>
      <c r="D1144" s="410">
        <v>0</v>
      </c>
      <c r="E1144" s="235">
        <v>0</v>
      </c>
    </row>
    <row r="1145" hidden="1" customHeight="1" spans="1:5">
      <c r="A1145" s="194">
        <f t="shared" si="17"/>
        <v>5</v>
      </c>
      <c r="B1145" s="123">
        <v>21907</v>
      </c>
      <c r="C1145" s="121" t="s">
        <v>1021</v>
      </c>
      <c r="D1145" s="410">
        <v>0</v>
      </c>
      <c r="E1145" s="235">
        <v>0</v>
      </c>
    </row>
    <row r="1146" hidden="1" customHeight="1" spans="1:5">
      <c r="A1146" s="194">
        <f t="shared" si="17"/>
        <v>5</v>
      </c>
      <c r="B1146" s="123">
        <v>21908</v>
      </c>
      <c r="C1146" s="121" t="s">
        <v>1022</v>
      </c>
      <c r="D1146" s="410">
        <v>0</v>
      </c>
      <c r="E1146" s="235">
        <v>0</v>
      </c>
    </row>
    <row r="1147" hidden="1" customHeight="1" spans="1:5">
      <c r="A1147" s="194">
        <f t="shared" si="17"/>
        <v>5</v>
      </c>
      <c r="B1147" s="123">
        <v>21999</v>
      </c>
      <c r="C1147" s="121" t="s">
        <v>1023</v>
      </c>
      <c r="D1147" s="410">
        <v>0</v>
      </c>
      <c r="E1147" s="235">
        <v>0</v>
      </c>
    </row>
    <row r="1148" customHeight="1" spans="1:6">
      <c r="A1148" s="194">
        <f t="shared" si="17"/>
        <v>3</v>
      </c>
      <c r="B1148" s="123">
        <v>220</v>
      </c>
      <c r="C1148" s="124" t="s">
        <v>1024</v>
      </c>
      <c r="D1148" s="410">
        <v>5341</v>
      </c>
      <c r="E1148" s="227">
        <v>1497.488569</v>
      </c>
      <c r="F1148" s="412"/>
    </row>
    <row r="1149" customHeight="1" spans="1:5">
      <c r="A1149" s="194">
        <f t="shared" si="17"/>
        <v>5</v>
      </c>
      <c r="B1149" s="123">
        <v>22001</v>
      </c>
      <c r="C1149" s="124" t="s">
        <v>1025</v>
      </c>
      <c r="D1149" s="410">
        <v>5128</v>
      </c>
      <c r="E1149" s="227">
        <v>1290.076371</v>
      </c>
    </row>
    <row r="1150" hidden="1" customHeight="1" spans="1:5">
      <c r="A1150" s="194">
        <f t="shared" si="17"/>
        <v>7</v>
      </c>
      <c r="B1150" s="123">
        <v>2200101</v>
      </c>
      <c r="C1150" s="123" t="s">
        <v>151</v>
      </c>
      <c r="D1150" s="410">
        <v>263</v>
      </c>
      <c r="E1150" s="235">
        <v>0</v>
      </c>
    </row>
    <row r="1151" hidden="1" customHeight="1" spans="1:5">
      <c r="A1151" s="194">
        <f t="shared" si="17"/>
        <v>7</v>
      </c>
      <c r="B1151" s="123">
        <v>2200102</v>
      </c>
      <c r="C1151" s="123" t="s">
        <v>152</v>
      </c>
      <c r="D1151" s="410">
        <v>0</v>
      </c>
      <c r="E1151" s="235">
        <v>0</v>
      </c>
    </row>
    <row r="1152" hidden="1" customHeight="1" spans="1:5">
      <c r="A1152" s="194">
        <f t="shared" si="17"/>
        <v>7</v>
      </c>
      <c r="B1152" s="123">
        <v>2200103</v>
      </c>
      <c r="C1152" s="123" t="s">
        <v>153</v>
      </c>
      <c r="D1152" s="410">
        <v>0</v>
      </c>
      <c r="E1152" s="235">
        <v>0</v>
      </c>
    </row>
    <row r="1153" hidden="1" customHeight="1" spans="1:5">
      <c r="A1153" s="194">
        <f t="shared" si="17"/>
        <v>7</v>
      </c>
      <c r="B1153" s="123">
        <v>2200104</v>
      </c>
      <c r="C1153" s="123" t="s">
        <v>1026</v>
      </c>
      <c r="D1153" s="410">
        <v>412</v>
      </c>
      <c r="E1153" s="235">
        <v>0</v>
      </c>
    </row>
    <row r="1154" customHeight="1" spans="1:5">
      <c r="A1154" s="194">
        <f t="shared" si="17"/>
        <v>7</v>
      </c>
      <c r="B1154" s="123">
        <v>2200106</v>
      </c>
      <c r="C1154" s="125" t="s">
        <v>1027</v>
      </c>
      <c r="D1154" s="410">
        <v>223</v>
      </c>
      <c r="E1154" s="227">
        <v>13.62</v>
      </c>
    </row>
    <row r="1155" customHeight="1" spans="1:5">
      <c r="A1155" s="194">
        <f t="shared" si="17"/>
        <v>7</v>
      </c>
      <c r="B1155" s="123">
        <v>2200107</v>
      </c>
      <c r="C1155" s="125" t="s">
        <v>1028</v>
      </c>
      <c r="D1155" s="410">
        <v>50</v>
      </c>
      <c r="E1155" s="227">
        <v>24.579916</v>
      </c>
    </row>
    <row r="1156" hidden="1" customHeight="1" spans="1:5">
      <c r="A1156" s="194">
        <f t="shared" si="17"/>
        <v>7</v>
      </c>
      <c r="B1156" s="123">
        <v>2200108</v>
      </c>
      <c r="C1156" s="123" t="s">
        <v>1029</v>
      </c>
      <c r="D1156" s="410">
        <v>225</v>
      </c>
      <c r="E1156" s="235">
        <v>0</v>
      </c>
    </row>
    <row r="1157" hidden="1" customHeight="1" spans="1:5">
      <c r="A1157" s="194">
        <f t="shared" si="17"/>
        <v>7</v>
      </c>
      <c r="B1157" s="123">
        <v>2200109</v>
      </c>
      <c r="C1157" s="123" t="s">
        <v>1030</v>
      </c>
      <c r="D1157" s="410">
        <v>235</v>
      </c>
      <c r="E1157" s="235">
        <v>0</v>
      </c>
    </row>
    <row r="1158" customHeight="1" spans="1:5">
      <c r="A1158" s="194">
        <f t="shared" si="17"/>
        <v>7</v>
      </c>
      <c r="B1158" s="123">
        <v>2200112</v>
      </c>
      <c r="C1158" s="125" t="s">
        <v>1031</v>
      </c>
      <c r="D1158" s="410">
        <v>353</v>
      </c>
      <c r="E1158" s="227">
        <v>235</v>
      </c>
    </row>
    <row r="1159" hidden="1" customHeight="1" spans="1:5">
      <c r="A1159" s="194">
        <f t="shared" ref="A1159:A1222" si="18">LEN(B1159)</f>
        <v>7</v>
      </c>
      <c r="B1159" s="123">
        <v>2200113</v>
      </c>
      <c r="C1159" s="123" t="s">
        <v>1032</v>
      </c>
      <c r="D1159" s="410">
        <v>96</v>
      </c>
      <c r="E1159" s="235">
        <v>0</v>
      </c>
    </row>
    <row r="1160" hidden="1" customHeight="1" spans="1:5">
      <c r="A1160" s="194">
        <f t="shared" si="18"/>
        <v>7</v>
      </c>
      <c r="B1160" s="123">
        <v>2200114</v>
      </c>
      <c r="C1160" s="123" t="s">
        <v>1033</v>
      </c>
      <c r="D1160" s="410">
        <v>82</v>
      </c>
      <c r="E1160" s="235">
        <v>0</v>
      </c>
    </row>
    <row r="1161" hidden="1" customHeight="1" spans="1:5">
      <c r="A1161" s="194">
        <f t="shared" si="18"/>
        <v>7</v>
      </c>
      <c r="B1161" s="123">
        <v>2200115</v>
      </c>
      <c r="C1161" s="123" t="s">
        <v>1034</v>
      </c>
      <c r="D1161" s="410">
        <v>0</v>
      </c>
      <c r="E1161" s="235">
        <v>0</v>
      </c>
    </row>
    <row r="1162" hidden="1" customHeight="1" spans="1:5">
      <c r="A1162" s="194">
        <f t="shared" si="18"/>
        <v>7</v>
      </c>
      <c r="B1162" s="123">
        <v>2200116</v>
      </c>
      <c r="C1162" s="123" t="s">
        <v>1035</v>
      </c>
      <c r="D1162" s="410">
        <v>0</v>
      </c>
      <c r="E1162" s="235">
        <v>0</v>
      </c>
    </row>
    <row r="1163" hidden="1" customHeight="1" spans="1:5">
      <c r="A1163" s="194">
        <f t="shared" si="18"/>
        <v>7</v>
      </c>
      <c r="B1163" s="123">
        <v>2200119</v>
      </c>
      <c r="C1163" s="123" t="s">
        <v>1036</v>
      </c>
      <c r="D1163" s="410">
        <v>0</v>
      </c>
      <c r="E1163" s="235">
        <v>0</v>
      </c>
    </row>
    <row r="1164" hidden="1" customHeight="1" spans="1:5">
      <c r="A1164" s="194">
        <f t="shared" si="18"/>
        <v>7</v>
      </c>
      <c r="B1164" s="123">
        <v>2200120</v>
      </c>
      <c r="C1164" s="123" t="s">
        <v>1037</v>
      </c>
      <c r="D1164" s="410">
        <v>0</v>
      </c>
      <c r="E1164" s="235">
        <v>0</v>
      </c>
    </row>
    <row r="1165" hidden="1" customHeight="1" spans="1:5">
      <c r="A1165" s="194">
        <f t="shared" si="18"/>
        <v>7</v>
      </c>
      <c r="B1165" s="123">
        <v>2200121</v>
      </c>
      <c r="C1165" s="123" t="s">
        <v>1038</v>
      </c>
      <c r="D1165" s="410">
        <v>0</v>
      </c>
      <c r="E1165" s="235">
        <v>0</v>
      </c>
    </row>
    <row r="1166" hidden="1" customHeight="1" spans="1:5">
      <c r="A1166" s="194">
        <f t="shared" si="18"/>
        <v>7</v>
      </c>
      <c r="B1166" s="123">
        <v>2200122</v>
      </c>
      <c r="C1166" s="123" t="s">
        <v>1039</v>
      </c>
      <c r="D1166" s="410">
        <v>0</v>
      </c>
      <c r="E1166" s="235">
        <v>0</v>
      </c>
    </row>
    <row r="1167" hidden="1" customHeight="1" spans="1:5">
      <c r="A1167" s="194">
        <f t="shared" si="18"/>
        <v>7</v>
      </c>
      <c r="B1167" s="123">
        <v>2200123</v>
      </c>
      <c r="C1167" s="123" t="s">
        <v>1040</v>
      </c>
      <c r="D1167" s="410">
        <v>0</v>
      </c>
      <c r="E1167" s="235">
        <v>0</v>
      </c>
    </row>
    <row r="1168" hidden="1" customHeight="1" spans="1:5">
      <c r="A1168" s="194">
        <f t="shared" si="18"/>
        <v>7</v>
      </c>
      <c r="B1168" s="123">
        <v>2200124</v>
      </c>
      <c r="C1168" s="123" t="s">
        <v>1041</v>
      </c>
      <c r="D1168" s="410">
        <v>0</v>
      </c>
      <c r="E1168" s="235">
        <v>0</v>
      </c>
    </row>
    <row r="1169" hidden="1" customHeight="1" spans="1:5">
      <c r="A1169" s="194">
        <f t="shared" si="18"/>
        <v>7</v>
      </c>
      <c r="B1169" s="123">
        <v>2200125</v>
      </c>
      <c r="C1169" s="123" t="s">
        <v>1042</v>
      </c>
      <c r="D1169" s="410">
        <v>0</v>
      </c>
      <c r="E1169" s="235">
        <v>0</v>
      </c>
    </row>
    <row r="1170" hidden="1" customHeight="1" spans="1:5">
      <c r="A1170" s="194">
        <f t="shared" si="18"/>
        <v>7</v>
      </c>
      <c r="B1170" s="123">
        <v>2200126</v>
      </c>
      <c r="C1170" s="123" t="s">
        <v>1043</v>
      </c>
      <c r="D1170" s="410">
        <v>0</v>
      </c>
      <c r="E1170" s="235">
        <v>0</v>
      </c>
    </row>
    <row r="1171" hidden="1" customHeight="1" spans="1:5">
      <c r="A1171" s="194">
        <f t="shared" si="18"/>
        <v>7</v>
      </c>
      <c r="B1171" s="123">
        <v>2200127</v>
      </c>
      <c r="C1171" s="123" t="s">
        <v>1044</v>
      </c>
      <c r="D1171" s="410">
        <v>0</v>
      </c>
      <c r="E1171" s="235">
        <v>0</v>
      </c>
    </row>
    <row r="1172" hidden="1" customHeight="1" spans="1:5">
      <c r="A1172" s="194">
        <f t="shared" si="18"/>
        <v>7</v>
      </c>
      <c r="B1172" s="123">
        <v>2200128</v>
      </c>
      <c r="C1172" s="123" t="s">
        <v>1045</v>
      </c>
      <c r="D1172" s="410">
        <v>0</v>
      </c>
      <c r="E1172" s="235">
        <v>0</v>
      </c>
    </row>
    <row r="1173" hidden="1" customHeight="1" spans="1:5">
      <c r="A1173" s="194">
        <f t="shared" si="18"/>
        <v>7</v>
      </c>
      <c r="B1173" s="123">
        <v>2200129</v>
      </c>
      <c r="C1173" s="123" t="s">
        <v>1046</v>
      </c>
      <c r="D1173" s="410">
        <v>13</v>
      </c>
      <c r="E1173" s="235">
        <v>0</v>
      </c>
    </row>
    <row r="1174" customHeight="1" spans="1:5">
      <c r="A1174" s="194">
        <f t="shared" si="18"/>
        <v>7</v>
      </c>
      <c r="B1174" s="123">
        <v>2200150</v>
      </c>
      <c r="C1174" s="125" t="s">
        <v>160</v>
      </c>
      <c r="D1174" s="410">
        <v>1172</v>
      </c>
      <c r="E1174" s="227">
        <v>240.500215</v>
      </c>
    </row>
    <row r="1175" customHeight="1" spans="1:5">
      <c r="A1175" s="194">
        <f t="shared" si="18"/>
        <v>7</v>
      </c>
      <c r="B1175" s="123">
        <v>2200199</v>
      </c>
      <c r="C1175" s="125" t="s">
        <v>1047</v>
      </c>
      <c r="D1175" s="410">
        <v>2004</v>
      </c>
      <c r="E1175" s="227">
        <v>776.37624</v>
      </c>
    </row>
    <row r="1176" customHeight="1" spans="1:5">
      <c r="A1176" s="194">
        <f t="shared" si="18"/>
        <v>5</v>
      </c>
      <c r="B1176" s="123">
        <v>22005</v>
      </c>
      <c r="C1176" s="124" t="s">
        <v>1048</v>
      </c>
      <c r="D1176" s="410">
        <v>213</v>
      </c>
      <c r="E1176" s="227">
        <v>207.412198</v>
      </c>
    </row>
    <row r="1177" hidden="1" customHeight="1" spans="1:5">
      <c r="A1177" s="194">
        <f t="shared" si="18"/>
        <v>7</v>
      </c>
      <c r="B1177" s="123">
        <v>2200501</v>
      </c>
      <c r="C1177" s="123" t="s">
        <v>151</v>
      </c>
      <c r="D1177" s="410">
        <v>0</v>
      </c>
      <c r="E1177" s="235">
        <v>0</v>
      </c>
    </row>
    <row r="1178" hidden="1" customHeight="1" spans="1:5">
      <c r="A1178" s="194">
        <f t="shared" si="18"/>
        <v>7</v>
      </c>
      <c r="B1178" s="123">
        <v>2200502</v>
      </c>
      <c r="C1178" s="123" t="s">
        <v>152</v>
      </c>
      <c r="D1178" s="410">
        <v>0</v>
      </c>
      <c r="E1178" s="235">
        <v>0</v>
      </c>
    </row>
    <row r="1179" hidden="1" customHeight="1" spans="1:5">
      <c r="A1179" s="194">
        <f t="shared" si="18"/>
        <v>7</v>
      </c>
      <c r="B1179" s="123">
        <v>2200503</v>
      </c>
      <c r="C1179" s="123" t="s">
        <v>153</v>
      </c>
      <c r="D1179" s="410">
        <v>0</v>
      </c>
      <c r="E1179" s="235">
        <v>0</v>
      </c>
    </row>
    <row r="1180" customHeight="1" spans="1:5">
      <c r="A1180" s="194">
        <f t="shared" si="18"/>
        <v>7</v>
      </c>
      <c r="B1180" s="123">
        <v>2200504</v>
      </c>
      <c r="C1180" s="125" t="s">
        <v>1049</v>
      </c>
      <c r="D1180" s="410">
        <v>176</v>
      </c>
      <c r="E1180" s="227">
        <v>207.412198</v>
      </c>
    </row>
    <row r="1181" hidden="1" customHeight="1" spans="1:5">
      <c r="A1181" s="194">
        <f t="shared" si="18"/>
        <v>7</v>
      </c>
      <c r="B1181" s="123">
        <v>2200506</v>
      </c>
      <c r="C1181" s="123" t="s">
        <v>1050</v>
      </c>
      <c r="D1181" s="410">
        <v>0</v>
      </c>
      <c r="E1181" s="235">
        <v>0</v>
      </c>
    </row>
    <row r="1182" hidden="1" customHeight="1" spans="1:5">
      <c r="A1182" s="194">
        <f t="shared" si="18"/>
        <v>7</v>
      </c>
      <c r="B1182" s="123">
        <v>2200507</v>
      </c>
      <c r="C1182" s="123" t="s">
        <v>1051</v>
      </c>
      <c r="D1182" s="410">
        <v>0</v>
      </c>
      <c r="E1182" s="235">
        <v>0</v>
      </c>
    </row>
    <row r="1183" hidden="1" customHeight="1" spans="1:5">
      <c r="A1183" s="194">
        <f t="shared" si="18"/>
        <v>7</v>
      </c>
      <c r="B1183" s="123">
        <v>2200508</v>
      </c>
      <c r="C1183" s="123" t="s">
        <v>1052</v>
      </c>
      <c r="D1183" s="410">
        <v>0</v>
      </c>
      <c r="E1183" s="235">
        <v>0</v>
      </c>
    </row>
    <row r="1184" hidden="1" customHeight="1" spans="1:5">
      <c r="A1184" s="194">
        <f t="shared" si="18"/>
        <v>7</v>
      </c>
      <c r="B1184" s="123">
        <v>2200509</v>
      </c>
      <c r="C1184" s="123" t="s">
        <v>1053</v>
      </c>
      <c r="D1184" s="410">
        <v>0</v>
      </c>
      <c r="E1184" s="235">
        <v>0</v>
      </c>
    </row>
    <row r="1185" hidden="1" customHeight="1" spans="1:5">
      <c r="A1185" s="194">
        <f t="shared" si="18"/>
        <v>7</v>
      </c>
      <c r="B1185" s="123">
        <v>2200510</v>
      </c>
      <c r="C1185" s="123" t="s">
        <v>1054</v>
      </c>
      <c r="D1185" s="410">
        <v>37</v>
      </c>
      <c r="E1185" s="235">
        <v>0</v>
      </c>
    </row>
    <row r="1186" hidden="1" customHeight="1" spans="1:5">
      <c r="A1186" s="194">
        <f t="shared" si="18"/>
        <v>7</v>
      </c>
      <c r="B1186" s="123">
        <v>2200511</v>
      </c>
      <c r="C1186" s="123" t="s">
        <v>1055</v>
      </c>
      <c r="D1186" s="410">
        <v>0</v>
      </c>
      <c r="E1186" s="235">
        <v>0</v>
      </c>
    </row>
    <row r="1187" hidden="1" customHeight="1" spans="1:5">
      <c r="A1187" s="194">
        <f t="shared" si="18"/>
        <v>7</v>
      </c>
      <c r="B1187" s="123">
        <v>2200512</v>
      </c>
      <c r="C1187" s="123" t="s">
        <v>1056</v>
      </c>
      <c r="D1187" s="410">
        <v>0</v>
      </c>
      <c r="E1187" s="235">
        <v>0</v>
      </c>
    </row>
    <row r="1188" hidden="1" customHeight="1" spans="1:5">
      <c r="A1188" s="194">
        <f t="shared" si="18"/>
        <v>7</v>
      </c>
      <c r="B1188" s="123">
        <v>2200513</v>
      </c>
      <c r="C1188" s="123" t="s">
        <v>1057</v>
      </c>
      <c r="D1188" s="410">
        <v>0</v>
      </c>
      <c r="E1188" s="235">
        <v>0</v>
      </c>
    </row>
    <row r="1189" hidden="1" customHeight="1" spans="1:5">
      <c r="A1189" s="194">
        <f t="shared" si="18"/>
        <v>7</v>
      </c>
      <c r="B1189" s="123">
        <v>2200514</v>
      </c>
      <c r="C1189" s="123" t="s">
        <v>1058</v>
      </c>
      <c r="D1189" s="410">
        <v>0</v>
      </c>
      <c r="E1189" s="235">
        <v>0</v>
      </c>
    </row>
    <row r="1190" hidden="1" customHeight="1" spans="1:5">
      <c r="A1190" s="194">
        <f t="shared" si="18"/>
        <v>7</v>
      </c>
      <c r="B1190" s="123">
        <v>2200599</v>
      </c>
      <c r="C1190" s="123" t="s">
        <v>1059</v>
      </c>
      <c r="D1190" s="410">
        <v>0</v>
      </c>
      <c r="E1190" s="235">
        <v>0</v>
      </c>
    </row>
    <row r="1191" hidden="1" customHeight="1" spans="1:5">
      <c r="A1191" s="194">
        <f t="shared" si="18"/>
        <v>5</v>
      </c>
      <c r="B1191" s="123">
        <v>22099</v>
      </c>
      <c r="C1191" s="121" t="s">
        <v>1060</v>
      </c>
      <c r="D1191" s="410">
        <v>1</v>
      </c>
      <c r="E1191" s="235">
        <v>0</v>
      </c>
    </row>
    <row r="1192" hidden="1" customHeight="1" spans="1:5">
      <c r="A1192" s="194">
        <f t="shared" si="18"/>
        <v>7</v>
      </c>
      <c r="B1192" s="123">
        <v>2209999</v>
      </c>
      <c r="C1192" s="123" t="s">
        <v>1061</v>
      </c>
      <c r="D1192" s="410" t="s">
        <v>197</v>
      </c>
      <c r="E1192" s="235">
        <v>0</v>
      </c>
    </row>
    <row r="1193" customHeight="1" spans="1:6">
      <c r="A1193" s="194">
        <f t="shared" si="18"/>
        <v>3</v>
      </c>
      <c r="B1193" s="123">
        <v>221</v>
      </c>
      <c r="C1193" s="124" t="s">
        <v>1062</v>
      </c>
      <c r="D1193" s="410">
        <v>30004</v>
      </c>
      <c r="E1193" s="227">
        <v>29082.690587</v>
      </c>
      <c r="F1193" s="412"/>
    </row>
    <row r="1194" customHeight="1" spans="1:5">
      <c r="A1194" s="194">
        <f t="shared" si="18"/>
        <v>5</v>
      </c>
      <c r="B1194" s="123">
        <v>22101</v>
      </c>
      <c r="C1194" s="124" t="s">
        <v>1063</v>
      </c>
      <c r="D1194" s="410">
        <v>17848</v>
      </c>
      <c r="E1194" s="227">
        <v>16397.91124</v>
      </c>
    </row>
    <row r="1195" hidden="1" customHeight="1" spans="1:5">
      <c r="A1195" s="194">
        <f t="shared" si="18"/>
        <v>7</v>
      </c>
      <c r="B1195" s="123">
        <v>2210101</v>
      </c>
      <c r="C1195" s="123" t="s">
        <v>1064</v>
      </c>
      <c r="D1195" s="410">
        <v>3695</v>
      </c>
      <c r="E1195" s="235">
        <v>0</v>
      </c>
    </row>
    <row r="1196" hidden="1" customHeight="1" spans="1:5">
      <c r="A1196" s="194">
        <f t="shared" si="18"/>
        <v>7</v>
      </c>
      <c r="B1196" s="123">
        <v>2210102</v>
      </c>
      <c r="C1196" s="123" t="s">
        <v>1065</v>
      </c>
      <c r="D1196" s="410">
        <v>0</v>
      </c>
      <c r="E1196" s="235">
        <v>0</v>
      </c>
    </row>
    <row r="1197" hidden="1" customHeight="1" spans="1:5">
      <c r="A1197" s="194">
        <f t="shared" si="18"/>
        <v>7</v>
      </c>
      <c r="B1197" s="123">
        <v>2210103</v>
      </c>
      <c r="C1197" s="123" t="s">
        <v>1066</v>
      </c>
      <c r="D1197" s="410">
        <v>5530</v>
      </c>
      <c r="E1197" s="235">
        <v>0</v>
      </c>
    </row>
    <row r="1198" hidden="1" customHeight="1" spans="1:5">
      <c r="A1198" s="194">
        <f t="shared" si="18"/>
        <v>7</v>
      </c>
      <c r="B1198" s="123">
        <v>2210104</v>
      </c>
      <c r="C1198" s="123" t="s">
        <v>1067</v>
      </c>
      <c r="D1198" s="410">
        <v>0</v>
      </c>
      <c r="E1198" s="235">
        <v>0</v>
      </c>
    </row>
    <row r="1199" hidden="1" customHeight="1" spans="1:5">
      <c r="A1199" s="194">
        <f t="shared" si="18"/>
        <v>7</v>
      </c>
      <c r="B1199" s="123">
        <v>2210105</v>
      </c>
      <c r="C1199" s="123" t="s">
        <v>1068</v>
      </c>
      <c r="D1199" s="410">
        <v>119</v>
      </c>
      <c r="E1199" s="235">
        <v>0</v>
      </c>
    </row>
    <row r="1200" customHeight="1" spans="1:5">
      <c r="A1200" s="194">
        <f t="shared" si="18"/>
        <v>7</v>
      </c>
      <c r="B1200" s="123">
        <v>2210106</v>
      </c>
      <c r="C1200" s="125" t="s">
        <v>1069</v>
      </c>
      <c r="D1200" s="410">
        <v>0</v>
      </c>
      <c r="E1200" s="227">
        <v>119.006384</v>
      </c>
    </row>
    <row r="1201" customHeight="1" spans="1:5">
      <c r="A1201" s="194">
        <f t="shared" si="18"/>
        <v>7</v>
      </c>
      <c r="B1201" s="123">
        <v>2210107</v>
      </c>
      <c r="C1201" s="125" t="s">
        <v>1070</v>
      </c>
      <c r="D1201" s="410">
        <v>0</v>
      </c>
      <c r="E1201" s="227">
        <v>7</v>
      </c>
    </row>
    <row r="1202" customHeight="1" spans="1:5">
      <c r="A1202" s="194">
        <f t="shared" si="18"/>
        <v>7</v>
      </c>
      <c r="B1202" s="123">
        <v>2210108</v>
      </c>
      <c r="C1202" s="125" t="s">
        <v>1071</v>
      </c>
      <c r="D1202" s="410">
        <v>0</v>
      </c>
      <c r="E1202" s="227">
        <v>5898.594856</v>
      </c>
    </row>
    <row r="1203" customHeight="1" spans="1:5">
      <c r="A1203" s="194">
        <f t="shared" si="18"/>
        <v>7</v>
      </c>
      <c r="B1203" s="123">
        <v>2210109</v>
      </c>
      <c r="C1203" s="125" t="s">
        <v>1072</v>
      </c>
      <c r="D1203" s="410">
        <v>0</v>
      </c>
      <c r="E1203" s="227">
        <v>125.51</v>
      </c>
    </row>
    <row r="1204" customHeight="1" spans="1:5">
      <c r="A1204" s="194">
        <f t="shared" si="18"/>
        <v>7</v>
      </c>
      <c r="B1204" s="123">
        <v>2210199</v>
      </c>
      <c r="C1204" s="125" t="s">
        <v>1073</v>
      </c>
      <c r="D1204" s="410">
        <v>8504</v>
      </c>
      <c r="E1204" s="227">
        <v>10247.8</v>
      </c>
    </row>
    <row r="1205" customHeight="1" spans="1:5">
      <c r="A1205" s="194">
        <f t="shared" si="18"/>
        <v>5</v>
      </c>
      <c r="B1205" s="123">
        <v>22102</v>
      </c>
      <c r="C1205" s="124" t="s">
        <v>1074</v>
      </c>
      <c r="D1205" s="410">
        <v>11978</v>
      </c>
      <c r="E1205" s="227">
        <v>12684.779347</v>
      </c>
    </row>
    <row r="1206" customHeight="1" spans="1:5">
      <c r="A1206" s="194">
        <f t="shared" si="18"/>
        <v>7</v>
      </c>
      <c r="B1206" s="123">
        <v>2210201</v>
      </c>
      <c r="C1206" s="125" t="s">
        <v>1075</v>
      </c>
      <c r="D1206" s="410">
        <v>11978</v>
      </c>
      <c r="E1206" s="227">
        <v>12684.779347</v>
      </c>
    </row>
    <row r="1207" hidden="1" customHeight="1" spans="1:5">
      <c r="A1207" s="194">
        <f t="shared" si="18"/>
        <v>7</v>
      </c>
      <c r="B1207" s="123">
        <v>2210202</v>
      </c>
      <c r="C1207" s="123" t="s">
        <v>1076</v>
      </c>
      <c r="D1207" s="410">
        <v>0</v>
      </c>
      <c r="E1207" s="235">
        <v>0</v>
      </c>
    </row>
    <row r="1208" hidden="1" customHeight="1" spans="1:5">
      <c r="A1208" s="194">
        <f t="shared" si="18"/>
        <v>7</v>
      </c>
      <c r="B1208" s="123">
        <v>2210203</v>
      </c>
      <c r="C1208" s="123" t="s">
        <v>1077</v>
      </c>
      <c r="D1208" s="410">
        <v>0</v>
      </c>
      <c r="E1208" s="235">
        <v>0</v>
      </c>
    </row>
    <row r="1209" hidden="1" customHeight="1" spans="1:5">
      <c r="A1209" s="194">
        <f t="shared" si="18"/>
        <v>5</v>
      </c>
      <c r="B1209" s="123">
        <v>22103</v>
      </c>
      <c r="C1209" s="121" t="s">
        <v>1078</v>
      </c>
      <c r="D1209" s="410">
        <v>178</v>
      </c>
      <c r="E1209" s="235">
        <v>0</v>
      </c>
    </row>
    <row r="1210" hidden="1" customHeight="1" spans="1:5">
      <c r="A1210" s="194">
        <f t="shared" si="18"/>
        <v>7</v>
      </c>
      <c r="B1210" s="123">
        <v>2210301</v>
      </c>
      <c r="C1210" s="123" t="s">
        <v>1079</v>
      </c>
      <c r="D1210" s="410">
        <v>140</v>
      </c>
      <c r="E1210" s="235">
        <v>0</v>
      </c>
    </row>
    <row r="1211" hidden="1" customHeight="1" spans="1:5">
      <c r="A1211" s="194">
        <f t="shared" si="18"/>
        <v>7</v>
      </c>
      <c r="B1211" s="123">
        <v>2210302</v>
      </c>
      <c r="C1211" s="123" t="s">
        <v>1080</v>
      </c>
      <c r="D1211" s="410">
        <v>0</v>
      </c>
      <c r="E1211" s="235">
        <v>0</v>
      </c>
    </row>
    <row r="1212" hidden="1" customHeight="1" spans="1:5">
      <c r="A1212" s="194">
        <f t="shared" si="18"/>
        <v>7</v>
      </c>
      <c r="B1212" s="123">
        <v>2210399</v>
      </c>
      <c r="C1212" s="123" t="s">
        <v>1081</v>
      </c>
      <c r="D1212" s="410">
        <v>39</v>
      </c>
      <c r="E1212" s="235">
        <v>0</v>
      </c>
    </row>
    <row r="1213" customHeight="1" spans="1:6">
      <c r="A1213" s="194">
        <f t="shared" si="18"/>
        <v>3</v>
      </c>
      <c r="B1213" s="123">
        <v>222</v>
      </c>
      <c r="C1213" s="124" t="s">
        <v>1082</v>
      </c>
      <c r="D1213" s="410">
        <v>1666</v>
      </c>
      <c r="E1213" s="227">
        <v>51.75</v>
      </c>
      <c r="F1213" s="412"/>
    </row>
    <row r="1214" hidden="1" customHeight="1" spans="1:5">
      <c r="A1214" s="194">
        <f t="shared" si="18"/>
        <v>5</v>
      </c>
      <c r="B1214" s="123">
        <v>22201</v>
      </c>
      <c r="C1214" s="121" t="s">
        <v>1083</v>
      </c>
      <c r="D1214" s="410">
        <v>1385</v>
      </c>
      <c r="E1214" s="235">
        <v>0</v>
      </c>
    </row>
    <row r="1215" hidden="1" customHeight="1" spans="1:5">
      <c r="A1215" s="194">
        <f t="shared" si="18"/>
        <v>7</v>
      </c>
      <c r="B1215" s="123">
        <v>2220101</v>
      </c>
      <c r="C1215" s="123" t="s">
        <v>151</v>
      </c>
      <c r="D1215" s="410">
        <v>0</v>
      </c>
      <c r="E1215" s="235">
        <v>0</v>
      </c>
    </row>
    <row r="1216" hidden="1" customHeight="1" spans="1:5">
      <c r="A1216" s="194">
        <f t="shared" si="18"/>
        <v>7</v>
      </c>
      <c r="B1216" s="123">
        <v>2220102</v>
      </c>
      <c r="C1216" s="123" t="s">
        <v>152</v>
      </c>
      <c r="D1216" s="410">
        <v>0</v>
      </c>
      <c r="E1216" s="235">
        <v>0</v>
      </c>
    </row>
    <row r="1217" hidden="1" customHeight="1" spans="1:5">
      <c r="A1217" s="194">
        <f t="shared" si="18"/>
        <v>7</v>
      </c>
      <c r="B1217" s="123">
        <v>2220103</v>
      </c>
      <c r="C1217" s="123" t="s">
        <v>153</v>
      </c>
      <c r="D1217" s="410">
        <v>0</v>
      </c>
      <c r="E1217" s="235">
        <v>0</v>
      </c>
    </row>
    <row r="1218" hidden="1" customHeight="1" spans="1:5">
      <c r="A1218" s="194">
        <f t="shared" si="18"/>
        <v>7</v>
      </c>
      <c r="B1218" s="123">
        <v>2220104</v>
      </c>
      <c r="C1218" s="123" t="s">
        <v>1084</v>
      </c>
      <c r="D1218" s="410">
        <v>0</v>
      </c>
      <c r="E1218" s="235">
        <v>0</v>
      </c>
    </row>
    <row r="1219" hidden="1" customHeight="1" spans="1:5">
      <c r="A1219" s="194">
        <f t="shared" si="18"/>
        <v>7</v>
      </c>
      <c r="B1219" s="123">
        <v>2220105</v>
      </c>
      <c r="C1219" s="123" t="s">
        <v>1085</v>
      </c>
      <c r="D1219" s="410">
        <v>0</v>
      </c>
      <c r="E1219" s="235">
        <v>0</v>
      </c>
    </row>
    <row r="1220" hidden="1" customHeight="1" spans="1:5">
      <c r="A1220" s="194">
        <f t="shared" si="18"/>
        <v>7</v>
      </c>
      <c r="B1220" s="123">
        <v>2220106</v>
      </c>
      <c r="C1220" s="123" t="s">
        <v>1086</v>
      </c>
      <c r="D1220" s="410">
        <v>0</v>
      </c>
      <c r="E1220" s="235">
        <v>0</v>
      </c>
    </row>
    <row r="1221" hidden="1" customHeight="1" spans="1:5">
      <c r="A1221" s="194">
        <f t="shared" si="18"/>
        <v>7</v>
      </c>
      <c r="B1221" s="123">
        <v>2220107</v>
      </c>
      <c r="C1221" s="123" t="s">
        <v>1087</v>
      </c>
      <c r="D1221" s="410">
        <v>0</v>
      </c>
      <c r="E1221" s="235">
        <v>0</v>
      </c>
    </row>
    <row r="1222" hidden="1" customHeight="1" spans="1:5">
      <c r="A1222" s="194">
        <f t="shared" si="18"/>
        <v>7</v>
      </c>
      <c r="B1222" s="123">
        <v>2220112</v>
      </c>
      <c r="C1222" s="123" t="s">
        <v>1088</v>
      </c>
      <c r="D1222" s="410">
        <v>0</v>
      </c>
      <c r="E1222" s="235">
        <v>0</v>
      </c>
    </row>
    <row r="1223" hidden="1" customHeight="1" spans="1:5">
      <c r="A1223" s="194">
        <f t="shared" ref="A1223:A1286" si="19">LEN(B1223)</f>
        <v>7</v>
      </c>
      <c r="B1223" s="123">
        <v>2220113</v>
      </c>
      <c r="C1223" s="123" t="s">
        <v>1089</v>
      </c>
      <c r="D1223" s="410">
        <v>0</v>
      </c>
      <c r="E1223" s="235">
        <v>0</v>
      </c>
    </row>
    <row r="1224" hidden="1" customHeight="1" spans="1:5">
      <c r="A1224" s="194">
        <f t="shared" si="19"/>
        <v>7</v>
      </c>
      <c r="B1224" s="123">
        <v>2220114</v>
      </c>
      <c r="C1224" s="123" t="s">
        <v>1090</v>
      </c>
      <c r="D1224" s="410">
        <v>0</v>
      </c>
      <c r="E1224" s="235">
        <v>0</v>
      </c>
    </row>
    <row r="1225" hidden="1" customHeight="1" spans="1:5">
      <c r="A1225" s="194">
        <f t="shared" si="19"/>
        <v>7</v>
      </c>
      <c r="B1225" s="123">
        <v>2220115</v>
      </c>
      <c r="C1225" s="123" t="s">
        <v>1091</v>
      </c>
      <c r="D1225" s="410">
        <v>0</v>
      </c>
      <c r="E1225" s="235">
        <v>0</v>
      </c>
    </row>
    <row r="1226" hidden="1" customHeight="1" spans="1:5">
      <c r="A1226" s="194">
        <f t="shared" si="19"/>
        <v>7</v>
      </c>
      <c r="B1226" s="123">
        <v>2220118</v>
      </c>
      <c r="C1226" s="123" t="s">
        <v>1092</v>
      </c>
      <c r="D1226" s="410">
        <v>0</v>
      </c>
      <c r="E1226" s="235">
        <v>0</v>
      </c>
    </row>
    <row r="1227" hidden="1" customHeight="1" spans="1:5">
      <c r="A1227" s="194">
        <f t="shared" si="19"/>
        <v>7</v>
      </c>
      <c r="B1227" s="123">
        <v>2220119</v>
      </c>
      <c r="C1227" s="123" t="s">
        <v>1093</v>
      </c>
      <c r="D1227" s="410" t="s">
        <v>197</v>
      </c>
      <c r="E1227" s="235">
        <v>0</v>
      </c>
    </row>
    <row r="1228" hidden="1" customHeight="1" spans="1:5">
      <c r="A1228" s="194">
        <f t="shared" si="19"/>
        <v>7</v>
      </c>
      <c r="B1228" s="123">
        <v>2220120</v>
      </c>
      <c r="C1228" s="123" t="s">
        <v>1094</v>
      </c>
      <c r="D1228" s="410" t="s">
        <v>197</v>
      </c>
      <c r="E1228" s="235">
        <v>0</v>
      </c>
    </row>
    <row r="1229" hidden="1" customHeight="1" spans="1:5">
      <c r="A1229" s="194">
        <f t="shared" si="19"/>
        <v>7</v>
      </c>
      <c r="B1229" s="123">
        <v>2220121</v>
      </c>
      <c r="C1229" s="123" t="s">
        <v>1095</v>
      </c>
      <c r="D1229" s="410" t="s">
        <v>197</v>
      </c>
      <c r="E1229" s="235">
        <v>0</v>
      </c>
    </row>
    <row r="1230" hidden="1" customHeight="1" spans="1:5">
      <c r="A1230" s="194">
        <f t="shared" si="19"/>
        <v>7</v>
      </c>
      <c r="B1230" s="123">
        <v>2220150</v>
      </c>
      <c r="C1230" s="123" t="s">
        <v>160</v>
      </c>
      <c r="D1230" s="410">
        <v>0</v>
      </c>
      <c r="E1230" s="235">
        <v>0</v>
      </c>
    </row>
    <row r="1231" hidden="1" customHeight="1" spans="1:5">
      <c r="A1231" s="194">
        <f t="shared" si="19"/>
        <v>7</v>
      </c>
      <c r="B1231" s="123">
        <v>2220199</v>
      </c>
      <c r="C1231" s="123" t="s">
        <v>1096</v>
      </c>
      <c r="D1231" s="410">
        <v>1385</v>
      </c>
      <c r="E1231" s="235">
        <v>0</v>
      </c>
    </row>
    <row r="1232" hidden="1" customHeight="1" spans="1:5">
      <c r="A1232" s="194">
        <f t="shared" si="19"/>
        <v>5</v>
      </c>
      <c r="B1232" s="123">
        <v>22203</v>
      </c>
      <c r="C1232" s="121" t="s">
        <v>1097</v>
      </c>
      <c r="D1232" s="410">
        <v>0</v>
      </c>
      <c r="E1232" s="235">
        <v>0</v>
      </c>
    </row>
    <row r="1233" hidden="1" customHeight="1" spans="1:5">
      <c r="A1233" s="194">
        <f t="shared" si="19"/>
        <v>7</v>
      </c>
      <c r="B1233" s="123">
        <v>2220301</v>
      </c>
      <c r="C1233" s="123" t="s">
        <v>1098</v>
      </c>
      <c r="D1233" s="410">
        <v>0</v>
      </c>
      <c r="E1233" s="235">
        <v>0</v>
      </c>
    </row>
    <row r="1234" hidden="1" customHeight="1" spans="1:5">
      <c r="A1234" s="194">
        <f t="shared" si="19"/>
        <v>7</v>
      </c>
      <c r="B1234" s="123">
        <v>2220303</v>
      </c>
      <c r="C1234" s="123" t="s">
        <v>1099</v>
      </c>
      <c r="D1234" s="410">
        <v>0</v>
      </c>
      <c r="E1234" s="235">
        <v>0</v>
      </c>
    </row>
    <row r="1235" hidden="1" customHeight="1" spans="1:5">
      <c r="A1235" s="194">
        <f t="shared" si="19"/>
        <v>7</v>
      </c>
      <c r="B1235" s="123">
        <v>2220304</v>
      </c>
      <c r="C1235" s="123" t="s">
        <v>1100</v>
      </c>
      <c r="D1235" s="410">
        <v>0</v>
      </c>
      <c r="E1235" s="235">
        <v>0</v>
      </c>
    </row>
    <row r="1236" hidden="1" customHeight="1" spans="1:5">
      <c r="A1236" s="194">
        <f t="shared" si="19"/>
        <v>7</v>
      </c>
      <c r="B1236" s="123">
        <v>2220305</v>
      </c>
      <c r="C1236" s="123" t="s">
        <v>1101</v>
      </c>
      <c r="D1236" s="410" t="s">
        <v>197</v>
      </c>
      <c r="E1236" s="235">
        <v>0</v>
      </c>
    </row>
    <row r="1237" hidden="1" customHeight="1" spans="1:5">
      <c r="A1237" s="194">
        <f t="shared" si="19"/>
        <v>7</v>
      </c>
      <c r="B1237" s="123">
        <v>2220399</v>
      </c>
      <c r="C1237" s="123" t="s">
        <v>1102</v>
      </c>
      <c r="D1237" s="410">
        <v>0</v>
      </c>
      <c r="E1237" s="235">
        <v>0</v>
      </c>
    </row>
    <row r="1238" hidden="1" customHeight="1" spans="1:5">
      <c r="A1238" s="194">
        <f t="shared" si="19"/>
        <v>5</v>
      </c>
      <c r="B1238" s="123">
        <v>22204</v>
      </c>
      <c r="C1238" s="121" t="s">
        <v>1103</v>
      </c>
      <c r="D1238" s="410">
        <v>143</v>
      </c>
      <c r="E1238" s="235">
        <v>0</v>
      </c>
    </row>
    <row r="1239" hidden="1" customHeight="1" spans="1:5">
      <c r="A1239" s="194">
        <f t="shared" si="19"/>
        <v>7</v>
      </c>
      <c r="B1239" s="123">
        <v>2220401</v>
      </c>
      <c r="C1239" s="123" t="s">
        <v>1104</v>
      </c>
      <c r="D1239" s="410">
        <v>143</v>
      </c>
      <c r="E1239" s="235">
        <v>0</v>
      </c>
    </row>
    <row r="1240" hidden="1" customHeight="1" spans="1:5">
      <c r="A1240" s="194">
        <f t="shared" si="19"/>
        <v>7</v>
      </c>
      <c r="B1240" s="123">
        <v>2220402</v>
      </c>
      <c r="C1240" s="123" t="s">
        <v>1105</v>
      </c>
      <c r="D1240" s="410">
        <v>0</v>
      </c>
      <c r="E1240" s="235">
        <v>0</v>
      </c>
    </row>
    <row r="1241" hidden="1" customHeight="1" spans="1:5">
      <c r="A1241" s="194">
        <f t="shared" si="19"/>
        <v>7</v>
      </c>
      <c r="B1241" s="123">
        <v>2220403</v>
      </c>
      <c r="C1241" s="123" t="s">
        <v>1106</v>
      </c>
      <c r="D1241" s="410">
        <v>0</v>
      </c>
      <c r="E1241" s="235">
        <v>0</v>
      </c>
    </row>
    <row r="1242" hidden="1" customHeight="1" spans="1:5">
      <c r="A1242" s="194">
        <f t="shared" si="19"/>
        <v>7</v>
      </c>
      <c r="B1242" s="123">
        <v>2220404</v>
      </c>
      <c r="C1242" s="123" t="s">
        <v>1107</v>
      </c>
      <c r="D1242" s="410">
        <v>0</v>
      </c>
      <c r="E1242" s="235">
        <v>0</v>
      </c>
    </row>
    <row r="1243" hidden="1" customHeight="1" spans="1:5">
      <c r="A1243" s="194">
        <f t="shared" si="19"/>
        <v>7</v>
      </c>
      <c r="B1243" s="123">
        <v>2220499</v>
      </c>
      <c r="C1243" s="123" t="s">
        <v>1108</v>
      </c>
      <c r="D1243" s="410">
        <v>0</v>
      </c>
      <c r="E1243" s="235">
        <v>0</v>
      </c>
    </row>
    <row r="1244" customHeight="1" spans="1:5">
      <c r="A1244" s="194">
        <f t="shared" si="19"/>
        <v>5</v>
      </c>
      <c r="B1244" s="123">
        <v>22205</v>
      </c>
      <c r="C1244" s="124" t="s">
        <v>1109</v>
      </c>
      <c r="D1244" s="410">
        <v>138</v>
      </c>
      <c r="E1244" s="227">
        <v>51.75</v>
      </c>
    </row>
    <row r="1245" hidden="1" customHeight="1" spans="1:5">
      <c r="A1245" s="194">
        <f t="shared" si="19"/>
        <v>7</v>
      </c>
      <c r="B1245" s="123">
        <v>2220501</v>
      </c>
      <c r="C1245" s="123" t="s">
        <v>1110</v>
      </c>
      <c r="D1245" s="410">
        <v>0</v>
      </c>
      <c r="E1245" s="235">
        <v>0</v>
      </c>
    </row>
    <row r="1246" hidden="1" customHeight="1" spans="1:5">
      <c r="A1246" s="194">
        <f t="shared" si="19"/>
        <v>7</v>
      </c>
      <c r="B1246" s="123">
        <v>2220502</v>
      </c>
      <c r="C1246" s="123" t="s">
        <v>1111</v>
      </c>
      <c r="D1246" s="410">
        <v>0</v>
      </c>
      <c r="E1246" s="235">
        <v>0</v>
      </c>
    </row>
    <row r="1247" customHeight="1" spans="1:5">
      <c r="A1247" s="194">
        <f t="shared" si="19"/>
        <v>7</v>
      </c>
      <c r="B1247" s="123">
        <v>2220503</v>
      </c>
      <c r="C1247" s="125" t="s">
        <v>1112</v>
      </c>
      <c r="D1247" s="410">
        <v>0</v>
      </c>
      <c r="E1247" s="227">
        <v>51.75</v>
      </c>
    </row>
    <row r="1248" hidden="1" customHeight="1" spans="1:5">
      <c r="A1248" s="194">
        <f t="shared" si="19"/>
        <v>7</v>
      </c>
      <c r="B1248" s="123">
        <v>2220504</v>
      </c>
      <c r="C1248" s="123" t="s">
        <v>1113</v>
      </c>
      <c r="D1248" s="410">
        <v>0</v>
      </c>
      <c r="E1248" s="235">
        <v>0</v>
      </c>
    </row>
    <row r="1249" hidden="1" customHeight="1" spans="1:5">
      <c r="A1249" s="194">
        <f t="shared" si="19"/>
        <v>7</v>
      </c>
      <c r="B1249" s="123">
        <v>2220505</v>
      </c>
      <c r="C1249" s="123" t="s">
        <v>1114</v>
      </c>
      <c r="D1249" s="410">
        <v>0</v>
      </c>
      <c r="E1249" s="235">
        <v>0</v>
      </c>
    </row>
    <row r="1250" hidden="1" customHeight="1" spans="1:5">
      <c r="A1250" s="194">
        <f t="shared" si="19"/>
        <v>7</v>
      </c>
      <c r="B1250" s="123">
        <v>2220506</v>
      </c>
      <c r="C1250" s="123" t="s">
        <v>1115</v>
      </c>
      <c r="D1250" s="410">
        <v>0</v>
      </c>
      <c r="E1250" s="235">
        <v>0</v>
      </c>
    </row>
    <row r="1251" hidden="1" customHeight="1" spans="1:5">
      <c r="A1251" s="194">
        <f t="shared" si="19"/>
        <v>7</v>
      </c>
      <c r="B1251" s="123">
        <v>2220507</v>
      </c>
      <c r="C1251" s="123" t="s">
        <v>1116</v>
      </c>
      <c r="D1251" s="410">
        <v>0</v>
      </c>
      <c r="E1251" s="235">
        <v>0</v>
      </c>
    </row>
    <row r="1252" hidden="1" customHeight="1" spans="1:5">
      <c r="A1252" s="194">
        <f t="shared" si="19"/>
        <v>7</v>
      </c>
      <c r="B1252" s="123">
        <v>2220508</v>
      </c>
      <c r="C1252" s="123" t="s">
        <v>1117</v>
      </c>
      <c r="D1252" s="410">
        <v>0</v>
      </c>
      <c r="E1252" s="235">
        <v>0</v>
      </c>
    </row>
    <row r="1253" hidden="1" customHeight="1" spans="1:5">
      <c r="A1253" s="194">
        <f t="shared" si="19"/>
        <v>7</v>
      </c>
      <c r="B1253" s="123">
        <v>2220509</v>
      </c>
      <c r="C1253" s="123" t="s">
        <v>1118</v>
      </c>
      <c r="D1253" s="410">
        <v>0</v>
      </c>
      <c r="E1253" s="235">
        <v>0</v>
      </c>
    </row>
    <row r="1254" hidden="1" customHeight="1" spans="1:5">
      <c r="A1254" s="194">
        <f t="shared" si="19"/>
        <v>7</v>
      </c>
      <c r="B1254" s="123">
        <v>2220510</v>
      </c>
      <c r="C1254" s="123" t="s">
        <v>1119</v>
      </c>
      <c r="D1254" s="410">
        <v>0</v>
      </c>
      <c r="E1254" s="235">
        <v>0</v>
      </c>
    </row>
    <row r="1255" hidden="1" customHeight="1" spans="1:5">
      <c r="A1255" s="194">
        <f t="shared" si="19"/>
        <v>7</v>
      </c>
      <c r="B1255" s="123">
        <v>2220511</v>
      </c>
      <c r="C1255" s="123" t="s">
        <v>1120</v>
      </c>
      <c r="D1255" s="410" t="s">
        <v>197</v>
      </c>
      <c r="E1255" s="235">
        <v>0</v>
      </c>
    </row>
    <row r="1256" hidden="1" customHeight="1" spans="1:5">
      <c r="A1256" s="194">
        <f t="shared" si="19"/>
        <v>7</v>
      </c>
      <c r="B1256" s="123">
        <v>2220599</v>
      </c>
      <c r="C1256" s="123" t="s">
        <v>1121</v>
      </c>
      <c r="D1256" s="410">
        <v>138</v>
      </c>
      <c r="E1256" s="235">
        <v>0</v>
      </c>
    </row>
    <row r="1257" customHeight="1" spans="1:6">
      <c r="A1257" s="194">
        <f t="shared" si="19"/>
        <v>3</v>
      </c>
      <c r="B1257" s="123">
        <v>224</v>
      </c>
      <c r="C1257" s="124" t="s">
        <v>1122</v>
      </c>
      <c r="D1257" s="410">
        <v>7535</v>
      </c>
      <c r="E1257" s="227">
        <v>8670.106779</v>
      </c>
      <c r="F1257" s="412"/>
    </row>
    <row r="1258" customHeight="1" spans="1:5">
      <c r="A1258" s="194">
        <f t="shared" si="19"/>
        <v>5</v>
      </c>
      <c r="B1258" s="123">
        <v>22401</v>
      </c>
      <c r="C1258" s="124" t="s">
        <v>1123</v>
      </c>
      <c r="D1258" s="410">
        <v>4262</v>
      </c>
      <c r="E1258" s="227">
        <v>3322.93911</v>
      </c>
    </row>
    <row r="1259" customHeight="1" spans="1:5">
      <c r="A1259" s="194">
        <f t="shared" si="19"/>
        <v>7</v>
      </c>
      <c r="B1259" s="123">
        <v>2240101</v>
      </c>
      <c r="C1259" s="125" t="s">
        <v>151</v>
      </c>
      <c r="D1259" s="410">
        <v>1043</v>
      </c>
      <c r="E1259" s="227">
        <v>1104.788163</v>
      </c>
    </row>
    <row r="1260" customHeight="1" spans="1:5">
      <c r="A1260" s="194">
        <f t="shared" si="19"/>
        <v>7</v>
      </c>
      <c r="B1260" s="123">
        <v>2240102</v>
      </c>
      <c r="C1260" s="125" t="s">
        <v>152</v>
      </c>
      <c r="D1260" s="410">
        <v>0</v>
      </c>
      <c r="E1260" s="227">
        <v>4.101182</v>
      </c>
    </row>
    <row r="1261" hidden="1" customHeight="1" spans="1:5">
      <c r="A1261" s="194">
        <f t="shared" si="19"/>
        <v>7</v>
      </c>
      <c r="B1261" s="123">
        <v>2240103</v>
      </c>
      <c r="C1261" s="123" t="s">
        <v>153</v>
      </c>
      <c r="D1261" s="410">
        <v>0</v>
      </c>
      <c r="E1261" s="235">
        <v>0</v>
      </c>
    </row>
    <row r="1262" hidden="1" customHeight="1" spans="1:5">
      <c r="A1262" s="194">
        <f t="shared" si="19"/>
        <v>7</v>
      </c>
      <c r="B1262" s="123">
        <v>2240104</v>
      </c>
      <c r="C1262" s="123" t="s">
        <v>1124</v>
      </c>
      <c r="D1262" s="410">
        <v>0</v>
      </c>
      <c r="E1262" s="235">
        <v>0</v>
      </c>
    </row>
    <row r="1263" hidden="1" customHeight="1" spans="1:5">
      <c r="A1263" s="194">
        <f t="shared" si="19"/>
        <v>7</v>
      </c>
      <c r="B1263" s="123">
        <v>2240105</v>
      </c>
      <c r="C1263" s="123" t="s">
        <v>1125</v>
      </c>
      <c r="D1263" s="410">
        <v>0</v>
      </c>
      <c r="E1263" s="235">
        <v>0</v>
      </c>
    </row>
    <row r="1264" customHeight="1" spans="1:5">
      <c r="A1264" s="194">
        <f t="shared" si="19"/>
        <v>7</v>
      </c>
      <c r="B1264" s="123">
        <v>2240106</v>
      </c>
      <c r="C1264" s="125" t="s">
        <v>1126</v>
      </c>
      <c r="D1264" s="410">
        <v>587</v>
      </c>
      <c r="E1264" s="227">
        <v>471.898972</v>
      </c>
    </row>
    <row r="1265" hidden="1" customHeight="1" spans="1:5">
      <c r="A1265" s="194">
        <f t="shared" si="19"/>
        <v>7</v>
      </c>
      <c r="B1265" s="123">
        <v>2240107</v>
      </c>
      <c r="C1265" s="123" t="s">
        <v>1127</v>
      </c>
      <c r="D1265" s="410">
        <v>341</v>
      </c>
      <c r="E1265" s="235"/>
    </row>
    <row r="1266" hidden="1" customHeight="1" spans="1:5">
      <c r="A1266" s="194">
        <f t="shared" si="19"/>
        <v>7</v>
      </c>
      <c r="B1266" s="123">
        <v>2240108</v>
      </c>
      <c r="C1266" s="123" t="s">
        <v>1128</v>
      </c>
      <c r="D1266" s="410">
        <v>868</v>
      </c>
      <c r="E1266" s="235">
        <v>0</v>
      </c>
    </row>
    <row r="1267" customHeight="1" spans="1:5">
      <c r="A1267" s="194">
        <f t="shared" si="19"/>
        <v>7</v>
      </c>
      <c r="B1267" s="123">
        <v>2240109</v>
      </c>
      <c r="C1267" s="125" t="s">
        <v>1129</v>
      </c>
      <c r="D1267" s="410">
        <v>390</v>
      </c>
      <c r="E1267" s="227">
        <v>522.959061</v>
      </c>
    </row>
    <row r="1268" customHeight="1" spans="1:5">
      <c r="A1268" s="194">
        <f t="shared" si="19"/>
        <v>7</v>
      </c>
      <c r="B1268" s="123">
        <v>2240150</v>
      </c>
      <c r="C1268" s="125" t="s">
        <v>160</v>
      </c>
      <c r="D1268" s="410">
        <v>0</v>
      </c>
      <c r="E1268" s="227">
        <v>336.980871</v>
      </c>
    </row>
    <row r="1269" customHeight="1" spans="1:5">
      <c r="A1269" s="194">
        <f t="shared" si="19"/>
        <v>7</v>
      </c>
      <c r="B1269" s="123">
        <v>2240199</v>
      </c>
      <c r="C1269" s="125" t="s">
        <v>1130</v>
      </c>
      <c r="D1269" s="410">
        <v>1031</v>
      </c>
      <c r="E1269" s="227">
        <v>882.210861</v>
      </c>
    </row>
    <row r="1270" customHeight="1" spans="1:5">
      <c r="A1270" s="194">
        <f t="shared" si="19"/>
        <v>5</v>
      </c>
      <c r="B1270" s="123">
        <v>22402</v>
      </c>
      <c r="C1270" s="124" t="s">
        <v>1131</v>
      </c>
      <c r="D1270" s="410">
        <v>2809</v>
      </c>
      <c r="E1270" s="227">
        <v>3980.000865</v>
      </c>
    </row>
    <row r="1271" hidden="1" customHeight="1" spans="1:5">
      <c r="A1271" s="194">
        <f t="shared" si="19"/>
        <v>7</v>
      </c>
      <c r="B1271" s="123">
        <v>2240201</v>
      </c>
      <c r="C1271" s="123" t="s">
        <v>151</v>
      </c>
      <c r="D1271" s="410">
        <v>0</v>
      </c>
      <c r="E1271" s="235">
        <v>0</v>
      </c>
    </row>
    <row r="1272" customHeight="1" spans="1:5">
      <c r="A1272" s="194">
        <f t="shared" si="19"/>
        <v>7</v>
      </c>
      <c r="B1272" s="123">
        <v>2240202</v>
      </c>
      <c r="C1272" s="125" t="s">
        <v>152</v>
      </c>
      <c r="D1272" s="410">
        <v>0</v>
      </c>
      <c r="E1272" s="227">
        <v>1815.4</v>
      </c>
    </row>
    <row r="1273" hidden="1" customHeight="1" spans="1:5">
      <c r="A1273" s="194">
        <f t="shared" si="19"/>
        <v>7</v>
      </c>
      <c r="B1273" s="123">
        <v>2240203</v>
      </c>
      <c r="C1273" s="123" t="s">
        <v>153</v>
      </c>
      <c r="D1273" s="410">
        <v>0</v>
      </c>
      <c r="E1273" s="235">
        <v>0</v>
      </c>
    </row>
    <row r="1274" customHeight="1" spans="1:5">
      <c r="A1274" s="194">
        <f t="shared" si="19"/>
        <v>7</v>
      </c>
      <c r="B1274" s="123">
        <v>2240204</v>
      </c>
      <c r="C1274" s="125" t="s">
        <v>1132</v>
      </c>
      <c r="D1274" s="410">
        <v>2589</v>
      </c>
      <c r="E1274" s="227">
        <v>1541.73</v>
      </c>
    </row>
    <row r="1275" customHeight="1" spans="1:5">
      <c r="A1275" s="194">
        <f t="shared" si="19"/>
        <v>7</v>
      </c>
      <c r="B1275" s="123">
        <v>2240299</v>
      </c>
      <c r="C1275" s="125" t="s">
        <v>1133</v>
      </c>
      <c r="D1275" s="410">
        <v>220</v>
      </c>
      <c r="E1275" s="227">
        <v>622.870865</v>
      </c>
    </row>
    <row r="1276" hidden="1" customHeight="1" spans="1:5">
      <c r="A1276" s="194">
        <f t="shared" si="19"/>
        <v>5</v>
      </c>
      <c r="B1276" s="123">
        <v>22403</v>
      </c>
      <c r="C1276" s="121" t="s">
        <v>1134</v>
      </c>
      <c r="D1276" s="410">
        <v>0</v>
      </c>
      <c r="E1276" s="235"/>
    </row>
    <row r="1277" hidden="1" customHeight="1" spans="1:5">
      <c r="A1277" s="194">
        <f t="shared" si="19"/>
        <v>7</v>
      </c>
      <c r="B1277" s="123">
        <v>2240301</v>
      </c>
      <c r="C1277" s="123" t="s">
        <v>151</v>
      </c>
      <c r="D1277" s="410">
        <v>0</v>
      </c>
      <c r="E1277" s="235"/>
    </row>
    <row r="1278" hidden="1" customHeight="1" spans="1:5">
      <c r="A1278" s="194">
        <f t="shared" si="19"/>
        <v>7</v>
      </c>
      <c r="B1278" s="123">
        <v>2240302</v>
      </c>
      <c r="C1278" s="123" t="s">
        <v>152</v>
      </c>
      <c r="D1278" s="410">
        <v>0</v>
      </c>
      <c r="E1278" s="235"/>
    </row>
    <row r="1279" hidden="1" customHeight="1" spans="1:5">
      <c r="A1279" s="194">
        <f t="shared" si="19"/>
        <v>7</v>
      </c>
      <c r="B1279" s="123">
        <v>2240303</v>
      </c>
      <c r="C1279" s="123" t="s">
        <v>153</v>
      </c>
      <c r="D1279" s="410">
        <v>0</v>
      </c>
      <c r="E1279" s="235"/>
    </row>
    <row r="1280" hidden="1" customHeight="1" spans="1:5">
      <c r="A1280" s="194">
        <f t="shared" si="19"/>
        <v>7</v>
      </c>
      <c r="B1280" s="123">
        <v>2240304</v>
      </c>
      <c r="C1280" s="123" t="s">
        <v>1135</v>
      </c>
      <c r="D1280" s="410">
        <v>0</v>
      </c>
      <c r="E1280" s="235"/>
    </row>
    <row r="1281" hidden="1" customHeight="1" spans="1:5">
      <c r="A1281" s="194">
        <f t="shared" si="19"/>
        <v>7</v>
      </c>
      <c r="B1281" s="123">
        <v>2240399</v>
      </c>
      <c r="C1281" s="123" t="s">
        <v>1136</v>
      </c>
      <c r="D1281" s="410">
        <v>0</v>
      </c>
      <c r="E1281" s="235"/>
    </row>
    <row r="1282" customHeight="1" spans="1:5">
      <c r="A1282" s="194">
        <f t="shared" si="19"/>
        <v>5</v>
      </c>
      <c r="B1282" s="123">
        <v>22404</v>
      </c>
      <c r="C1282" s="124" t="s">
        <v>1137</v>
      </c>
      <c r="D1282" s="410">
        <v>0</v>
      </c>
      <c r="E1282" s="227">
        <v>273.91</v>
      </c>
    </row>
    <row r="1283" hidden="1" customHeight="1" spans="1:5">
      <c r="A1283" s="194">
        <f t="shared" si="19"/>
        <v>7</v>
      </c>
      <c r="B1283" s="123">
        <v>2240401</v>
      </c>
      <c r="C1283" s="123" t="s">
        <v>151</v>
      </c>
      <c r="D1283" s="410">
        <v>0</v>
      </c>
      <c r="E1283" s="235">
        <v>0</v>
      </c>
    </row>
    <row r="1284" hidden="1" customHeight="1" spans="1:5">
      <c r="A1284" s="194">
        <f t="shared" si="19"/>
        <v>7</v>
      </c>
      <c r="B1284" s="123">
        <v>2240402</v>
      </c>
      <c r="C1284" s="123" t="s">
        <v>152</v>
      </c>
      <c r="D1284" s="410">
        <v>0</v>
      </c>
      <c r="E1284" s="235">
        <v>0</v>
      </c>
    </row>
    <row r="1285" hidden="1" customHeight="1" spans="1:5">
      <c r="A1285" s="194">
        <f t="shared" si="19"/>
        <v>7</v>
      </c>
      <c r="B1285" s="123">
        <v>2240403</v>
      </c>
      <c r="C1285" s="123" t="s">
        <v>153</v>
      </c>
      <c r="D1285" s="410">
        <v>0</v>
      </c>
      <c r="E1285" s="235">
        <v>0</v>
      </c>
    </row>
    <row r="1286" hidden="1" customHeight="1" spans="1:5">
      <c r="A1286" s="194">
        <f t="shared" si="19"/>
        <v>7</v>
      </c>
      <c r="B1286" s="123">
        <v>2240404</v>
      </c>
      <c r="C1286" s="123" t="s">
        <v>1138</v>
      </c>
      <c r="D1286" s="410">
        <v>0</v>
      </c>
      <c r="E1286" s="235">
        <v>0</v>
      </c>
    </row>
    <row r="1287" customHeight="1" spans="1:5">
      <c r="A1287" s="194">
        <f t="shared" ref="A1287:A1328" si="20">LEN(B1287)</f>
        <v>7</v>
      </c>
      <c r="B1287" s="123">
        <v>2240405</v>
      </c>
      <c r="C1287" s="125" t="s">
        <v>1139</v>
      </c>
      <c r="D1287" s="410">
        <v>0</v>
      </c>
      <c r="E1287" s="227">
        <v>273.91</v>
      </c>
    </row>
    <row r="1288" hidden="1" customHeight="1" spans="1:5">
      <c r="A1288" s="194">
        <f t="shared" si="20"/>
        <v>7</v>
      </c>
      <c r="B1288" s="123">
        <v>2240450</v>
      </c>
      <c r="C1288" s="123" t="s">
        <v>160</v>
      </c>
      <c r="D1288" s="410">
        <v>0</v>
      </c>
      <c r="E1288" s="235">
        <v>0</v>
      </c>
    </row>
    <row r="1289" hidden="1" customHeight="1" spans="1:5">
      <c r="A1289" s="194">
        <f t="shared" si="20"/>
        <v>7</v>
      </c>
      <c r="B1289" s="123">
        <v>2240499</v>
      </c>
      <c r="C1289" s="123" t="s">
        <v>1140</v>
      </c>
      <c r="D1289" s="410">
        <v>0</v>
      </c>
      <c r="E1289" s="235">
        <v>0</v>
      </c>
    </row>
    <row r="1290" customHeight="1" spans="1:5">
      <c r="A1290" s="194">
        <f t="shared" si="20"/>
        <v>5</v>
      </c>
      <c r="B1290" s="123">
        <v>22405</v>
      </c>
      <c r="C1290" s="124" t="s">
        <v>1141</v>
      </c>
      <c r="D1290" s="410">
        <v>19</v>
      </c>
      <c r="E1290" s="227">
        <v>5</v>
      </c>
    </row>
    <row r="1291" hidden="1" customHeight="1" spans="1:5">
      <c r="A1291" s="194">
        <f t="shared" si="20"/>
        <v>7</v>
      </c>
      <c r="B1291" s="123">
        <v>2240501</v>
      </c>
      <c r="C1291" s="123" t="s">
        <v>151</v>
      </c>
      <c r="D1291" s="410">
        <v>0</v>
      </c>
      <c r="E1291" s="235">
        <v>0</v>
      </c>
    </row>
    <row r="1292" hidden="1" customHeight="1" spans="1:5">
      <c r="A1292" s="194">
        <f t="shared" si="20"/>
        <v>7</v>
      </c>
      <c r="B1292" s="123">
        <v>2240502</v>
      </c>
      <c r="C1292" s="123" t="s">
        <v>152</v>
      </c>
      <c r="D1292" s="410">
        <v>0</v>
      </c>
      <c r="E1292" s="235">
        <v>0</v>
      </c>
    </row>
    <row r="1293" hidden="1" customHeight="1" spans="1:5">
      <c r="A1293" s="194">
        <f t="shared" si="20"/>
        <v>7</v>
      </c>
      <c r="B1293" s="123">
        <v>2240503</v>
      </c>
      <c r="C1293" s="123" t="s">
        <v>153</v>
      </c>
      <c r="D1293" s="410">
        <v>0</v>
      </c>
      <c r="E1293" s="235">
        <v>0</v>
      </c>
    </row>
    <row r="1294" hidden="1" customHeight="1" spans="1:5">
      <c r="A1294" s="194">
        <f t="shared" si="20"/>
        <v>7</v>
      </c>
      <c r="B1294" s="123">
        <v>2240504</v>
      </c>
      <c r="C1294" s="123" t="s">
        <v>1142</v>
      </c>
      <c r="D1294" s="410">
        <v>19</v>
      </c>
      <c r="E1294" s="235">
        <v>0</v>
      </c>
    </row>
    <row r="1295" hidden="1" customHeight="1" spans="1:5">
      <c r="A1295" s="194">
        <f t="shared" si="20"/>
        <v>7</v>
      </c>
      <c r="B1295" s="123">
        <v>2240505</v>
      </c>
      <c r="C1295" s="123" t="s">
        <v>1143</v>
      </c>
      <c r="D1295" s="410">
        <v>0</v>
      </c>
      <c r="E1295" s="235">
        <v>0</v>
      </c>
    </row>
    <row r="1296" hidden="1" customHeight="1" spans="1:5">
      <c r="A1296" s="194">
        <f t="shared" si="20"/>
        <v>7</v>
      </c>
      <c r="B1296" s="123">
        <v>2240506</v>
      </c>
      <c r="C1296" s="123" t="s">
        <v>1144</v>
      </c>
      <c r="D1296" s="410">
        <v>0</v>
      </c>
      <c r="E1296" s="235">
        <v>0</v>
      </c>
    </row>
    <row r="1297" hidden="1" customHeight="1" spans="1:5">
      <c r="A1297" s="194">
        <f t="shared" si="20"/>
        <v>7</v>
      </c>
      <c r="B1297" s="123">
        <v>2240507</v>
      </c>
      <c r="C1297" s="123" t="s">
        <v>1145</v>
      </c>
      <c r="D1297" s="410">
        <v>0</v>
      </c>
      <c r="E1297" s="235">
        <v>0</v>
      </c>
    </row>
    <row r="1298" hidden="1" customHeight="1" spans="1:5">
      <c r="A1298" s="194">
        <f t="shared" si="20"/>
        <v>7</v>
      </c>
      <c r="B1298" s="123">
        <v>2240508</v>
      </c>
      <c r="C1298" s="123" t="s">
        <v>1146</v>
      </c>
      <c r="D1298" s="410">
        <v>0</v>
      </c>
      <c r="E1298" s="235">
        <v>0</v>
      </c>
    </row>
    <row r="1299" hidden="1" customHeight="1" spans="1:5">
      <c r="A1299" s="194">
        <f t="shared" si="20"/>
        <v>7</v>
      </c>
      <c r="B1299" s="123">
        <v>2240509</v>
      </c>
      <c r="C1299" s="123" t="s">
        <v>1147</v>
      </c>
      <c r="D1299" s="410">
        <v>0</v>
      </c>
      <c r="E1299" s="235">
        <v>0</v>
      </c>
    </row>
    <row r="1300" hidden="1" customHeight="1" spans="1:5">
      <c r="A1300" s="194">
        <f t="shared" si="20"/>
        <v>7</v>
      </c>
      <c r="B1300" s="123">
        <v>2240510</v>
      </c>
      <c r="C1300" s="123" t="s">
        <v>1148</v>
      </c>
      <c r="D1300" s="410">
        <v>0</v>
      </c>
      <c r="E1300" s="235">
        <v>0</v>
      </c>
    </row>
    <row r="1301" hidden="1" customHeight="1" spans="1:5">
      <c r="A1301" s="194">
        <f t="shared" si="20"/>
        <v>7</v>
      </c>
      <c r="B1301" s="123">
        <v>2240550</v>
      </c>
      <c r="C1301" s="123" t="s">
        <v>1149</v>
      </c>
      <c r="D1301" s="410">
        <v>0</v>
      </c>
      <c r="E1301" s="235">
        <v>0</v>
      </c>
    </row>
    <row r="1302" customHeight="1" spans="1:5">
      <c r="A1302" s="194">
        <f t="shared" si="20"/>
        <v>7</v>
      </c>
      <c r="B1302" s="123">
        <v>2240599</v>
      </c>
      <c r="C1302" s="125" t="s">
        <v>1150</v>
      </c>
      <c r="D1302" s="410">
        <v>0</v>
      </c>
      <c r="E1302" s="227">
        <v>5</v>
      </c>
    </row>
    <row r="1303" customHeight="1" spans="1:5">
      <c r="A1303" s="194">
        <f t="shared" si="20"/>
        <v>5</v>
      </c>
      <c r="B1303" s="123">
        <v>22406</v>
      </c>
      <c r="C1303" s="124" t="s">
        <v>1151</v>
      </c>
      <c r="D1303" s="410">
        <v>375</v>
      </c>
      <c r="E1303" s="227">
        <v>1088.256804</v>
      </c>
    </row>
    <row r="1304" customHeight="1" spans="1:5">
      <c r="A1304" s="194">
        <f t="shared" si="20"/>
        <v>7</v>
      </c>
      <c r="B1304" s="123">
        <v>2240601</v>
      </c>
      <c r="C1304" s="125" t="s">
        <v>1152</v>
      </c>
      <c r="D1304" s="410">
        <v>375</v>
      </c>
      <c r="E1304" s="227">
        <v>870.834804</v>
      </c>
    </row>
    <row r="1305" hidden="1" customHeight="1" spans="1:5">
      <c r="A1305" s="194">
        <f t="shared" si="20"/>
        <v>7</v>
      </c>
      <c r="B1305" s="123">
        <v>2240602</v>
      </c>
      <c r="C1305" s="123" t="s">
        <v>1153</v>
      </c>
      <c r="D1305" s="410">
        <v>0</v>
      </c>
      <c r="E1305" s="235">
        <v>0</v>
      </c>
    </row>
    <row r="1306" customHeight="1" spans="1:5">
      <c r="A1306" s="194">
        <f t="shared" si="20"/>
        <v>7</v>
      </c>
      <c r="B1306" s="123">
        <v>2240699</v>
      </c>
      <c r="C1306" s="125" t="s">
        <v>1154</v>
      </c>
      <c r="D1306" s="410">
        <v>0</v>
      </c>
      <c r="E1306" s="227">
        <v>217.422</v>
      </c>
    </row>
    <row r="1307" hidden="1" customHeight="1" spans="1:5">
      <c r="A1307" s="194">
        <f t="shared" si="20"/>
        <v>5</v>
      </c>
      <c r="B1307" s="123">
        <v>22407</v>
      </c>
      <c r="C1307" s="121" t="s">
        <v>1155</v>
      </c>
      <c r="D1307" s="410">
        <v>70</v>
      </c>
      <c r="E1307" s="235">
        <v>0</v>
      </c>
    </row>
    <row r="1308" hidden="1" customHeight="1" spans="1:5">
      <c r="A1308" s="194">
        <f t="shared" si="20"/>
        <v>7</v>
      </c>
      <c r="B1308" s="123">
        <v>2240703</v>
      </c>
      <c r="C1308" s="123" t="s">
        <v>1156</v>
      </c>
      <c r="D1308" s="410">
        <v>70</v>
      </c>
      <c r="E1308" s="235">
        <v>0</v>
      </c>
    </row>
    <row r="1309" hidden="1" customHeight="1" spans="1:5">
      <c r="A1309" s="194">
        <f t="shared" si="20"/>
        <v>7</v>
      </c>
      <c r="B1309" s="123">
        <v>2240704</v>
      </c>
      <c r="C1309" s="123" t="s">
        <v>1157</v>
      </c>
      <c r="D1309" s="410">
        <v>0</v>
      </c>
      <c r="E1309" s="235">
        <v>0</v>
      </c>
    </row>
    <row r="1310" hidden="1" customHeight="1" spans="1:5">
      <c r="A1310" s="194">
        <f t="shared" si="20"/>
        <v>7</v>
      </c>
      <c r="B1310" s="123">
        <v>2240799</v>
      </c>
      <c r="C1310" s="123" t="s">
        <v>1158</v>
      </c>
      <c r="D1310" s="410">
        <v>0</v>
      </c>
      <c r="E1310" s="235">
        <v>0</v>
      </c>
    </row>
    <row r="1311" hidden="1" customHeight="1" spans="1:5">
      <c r="A1311" s="194">
        <f t="shared" si="20"/>
        <v>5</v>
      </c>
      <c r="B1311" s="123">
        <v>22499</v>
      </c>
      <c r="C1311" s="121" t="s">
        <v>1159</v>
      </c>
      <c r="D1311" s="410">
        <v>0</v>
      </c>
      <c r="E1311" s="235">
        <v>0</v>
      </c>
    </row>
    <row r="1312" hidden="1" customHeight="1" spans="1:5">
      <c r="A1312" s="194">
        <f t="shared" si="20"/>
        <v>7</v>
      </c>
      <c r="B1312" s="123">
        <v>2249999</v>
      </c>
      <c r="C1312" s="123" t="s">
        <v>1160</v>
      </c>
      <c r="D1312" s="410" t="s">
        <v>197</v>
      </c>
      <c r="E1312" s="235">
        <v>0</v>
      </c>
    </row>
    <row r="1313" customHeight="1" spans="1:6">
      <c r="A1313" s="194">
        <f t="shared" si="20"/>
        <v>3</v>
      </c>
      <c r="B1313" s="123">
        <v>229</v>
      </c>
      <c r="C1313" s="124" t="s">
        <v>1161</v>
      </c>
      <c r="D1313" s="410">
        <v>42</v>
      </c>
      <c r="E1313" s="227">
        <v>421.258772</v>
      </c>
      <c r="F1313" s="412"/>
    </row>
    <row r="1314" customHeight="1" spans="1:5">
      <c r="A1314" s="194">
        <f t="shared" si="20"/>
        <v>5</v>
      </c>
      <c r="B1314" s="123">
        <v>22999</v>
      </c>
      <c r="C1314" s="124" t="s">
        <v>1023</v>
      </c>
      <c r="D1314" s="410">
        <v>42</v>
      </c>
      <c r="E1314" s="227">
        <v>421.258772</v>
      </c>
    </row>
    <row r="1315" customHeight="1" spans="1:5">
      <c r="A1315" s="194">
        <f t="shared" si="20"/>
        <v>7</v>
      </c>
      <c r="B1315" s="123">
        <v>2299999</v>
      </c>
      <c r="C1315" s="125" t="s">
        <v>305</v>
      </c>
      <c r="D1315" s="410">
        <v>42</v>
      </c>
      <c r="E1315" s="227">
        <v>421.258772</v>
      </c>
    </row>
    <row r="1316" customHeight="1" spans="1:6">
      <c r="A1316" s="194">
        <f t="shared" si="20"/>
        <v>3</v>
      </c>
      <c r="B1316" s="123">
        <v>232</v>
      </c>
      <c r="C1316" s="124" t="s">
        <v>1162</v>
      </c>
      <c r="D1316" s="410">
        <v>18365</v>
      </c>
      <c r="E1316" s="227">
        <v>19830.460234</v>
      </c>
      <c r="F1316" s="412"/>
    </row>
    <row r="1317" hidden="1" customHeight="1" spans="1:5">
      <c r="A1317" s="194">
        <f t="shared" si="20"/>
        <v>5</v>
      </c>
      <c r="B1317" s="123">
        <v>23201</v>
      </c>
      <c r="C1317" s="121" t="s">
        <v>1163</v>
      </c>
      <c r="D1317" s="410">
        <v>0</v>
      </c>
      <c r="E1317" s="235">
        <v>0</v>
      </c>
    </row>
    <row r="1318" hidden="1" customHeight="1" spans="1:5">
      <c r="A1318" s="194">
        <f t="shared" si="20"/>
        <v>5</v>
      </c>
      <c r="B1318" s="123">
        <v>23202</v>
      </c>
      <c r="C1318" s="121" t="s">
        <v>1164</v>
      </c>
      <c r="D1318" s="410">
        <v>0</v>
      </c>
      <c r="E1318" s="235">
        <v>0</v>
      </c>
    </row>
    <row r="1319" customHeight="1" spans="1:5">
      <c r="A1319" s="194">
        <f t="shared" si="20"/>
        <v>5</v>
      </c>
      <c r="B1319" s="123">
        <v>23203</v>
      </c>
      <c r="C1319" s="124" t="s">
        <v>1165</v>
      </c>
      <c r="D1319" s="410">
        <v>18365</v>
      </c>
      <c r="E1319" s="227">
        <v>19830.460234</v>
      </c>
    </row>
    <row r="1320" customHeight="1" spans="1:5">
      <c r="A1320" s="194">
        <f t="shared" si="20"/>
        <v>7</v>
      </c>
      <c r="B1320" s="123">
        <v>2320301</v>
      </c>
      <c r="C1320" s="125" t="s">
        <v>1166</v>
      </c>
      <c r="D1320" s="410">
        <v>18362</v>
      </c>
      <c r="E1320" s="227">
        <v>19830.42</v>
      </c>
    </row>
    <row r="1321" hidden="1" customHeight="1" spans="1:5">
      <c r="A1321" s="194">
        <f t="shared" si="20"/>
        <v>7</v>
      </c>
      <c r="B1321" s="123">
        <v>2320302</v>
      </c>
      <c r="C1321" s="123" t="s">
        <v>1167</v>
      </c>
      <c r="D1321" s="410">
        <v>0</v>
      </c>
      <c r="E1321" s="235">
        <v>0</v>
      </c>
    </row>
    <row r="1322" customHeight="1" spans="1:5">
      <c r="A1322" s="194">
        <f t="shared" si="20"/>
        <v>7</v>
      </c>
      <c r="B1322" s="123">
        <v>2320303</v>
      </c>
      <c r="C1322" s="125" t="s">
        <v>1168</v>
      </c>
      <c r="D1322" s="410">
        <v>3</v>
      </c>
      <c r="E1322" s="227">
        <v>0.040234</v>
      </c>
    </row>
    <row r="1323" hidden="1" customHeight="1" spans="1:5">
      <c r="A1323" s="194">
        <f t="shared" si="20"/>
        <v>7</v>
      </c>
      <c r="B1323" s="123">
        <v>2320399</v>
      </c>
      <c r="C1323" s="123" t="s">
        <v>1169</v>
      </c>
      <c r="D1323" s="410" t="s">
        <v>197</v>
      </c>
      <c r="E1323" s="235"/>
    </row>
    <row r="1324" customHeight="1" spans="1:6">
      <c r="A1324" s="194">
        <f t="shared" si="20"/>
        <v>3</v>
      </c>
      <c r="B1324" s="123">
        <v>233</v>
      </c>
      <c r="C1324" s="124" t="s">
        <v>1170</v>
      </c>
      <c r="D1324" s="410">
        <v>5</v>
      </c>
      <c r="E1324" s="227">
        <v>4.391521</v>
      </c>
      <c r="F1324" s="412"/>
    </row>
    <row r="1325" hidden="1" customHeight="1" spans="1:5">
      <c r="A1325" s="194">
        <f t="shared" si="20"/>
        <v>5</v>
      </c>
      <c r="B1325" s="123">
        <v>23301</v>
      </c>
      <c r="C1325" s="121" t="s">
        <v>1171</v>
      </c>
      <c r="D1325" s="410">
        <v>0</v>
      </c>
      <c r="E1325" s="235">
        <v>0</v>
      </c>
    </row>
    <row r="1326" hidden="1" customHeight="1" spans="1:5">
      <c r="A1326" s="194">
        <f t="shared" si="20"/>
        <v>5</v>
      </c>
      <c r="B1326" s="123">
        <v>23302</v>
      </c>
      <c r="C1326" s="121" t="s">
        <v>1172</v>
      </c>
      <c r="D1326" s="410">
        <v>0</v>
      </c>
      <c r="E1326" s="235">
        <v>0</v>
      </c>
    </row>
    <row r="1327" customHeight="1" spans="1:5">
      <c r="A1327" s="194">
        <f t="shared" si="20"/>
        <v>5</v>
      </c>
      <c r="B1327" s="123">
        <v>23303</v>
      </c>
      <c r="C1327" s="124" t="s">
        <v>1173</v>
      </c>
      <c r="D1327" s="410">
        <v>5</v>
      </c>
      <c r="E1327" s="227">
        <v>4.391521</v>
      </c>
    </row>
    <row r="1328" ht="36.75" customHeight="1" spans="1:5">
      <c r="A1328" s="194">
        <f t="shared" si="20"/>
        <v>0</v>
      </c>
      <c r="C1328" s="416" t="s">
        <v>1174</v>
      </c>
      <c r="D1328" s="417"/>
      <c r="E1328" s="416"/>
    </row>
    <row r="1329" customHeight="1" spans="6:6">
      <c r="F1329" s="412"/>
    </row>
    <row r="1330" customHeight="1" spans="6:6">
      <c r="F1330" s="412"/>
    </row>
    <row r="1331" customHeight="1" spans="6:6">
      <c r="F1331" s="412"/>
    </row>
  </sheetData>
  <autoFilter ref="A4:E1328">
    <filterColumn colId="4">
      <filters>
        <filter val="注：本表详细反映一般公共预算本级支出情况，按预算法要求细化到功能分类项级科目。"/>
        <filter val="0"/>
        <filter val="100"/>
        <filter val="500"/>
        <filter val="1"/>
        <filter val="101"/>
        <filter val="2"/>
        <filter val="3"/>
        <filter val="4"/>
        <filter val="104"/>
        <filter val="2,904"/>
        <filter val="10,504"/>
        <filter val="5"/>
        <filter val="905"/>
        <filter val="1,105"/>
        <filter val="106"/>
        <filter val="7"/>
        <filter val="8"/>
        <filter val="11,908"/>
        <filter val="9"/>
        <filter val="110"/>
        <filter val="510"/>
        <filter val="112"/>
        <filter val="113"/>
        <filter val="913"/>
        <filter val="6,513"/>
        <filter val="10,513"/>
        <filter val="34,513"/>
        <filter val="117"/>
        <filter val="518"/>
        <filter val="119"/>
        <filter val="120"/>
        <filter val="1,121"/>
        <filter val="123"/>
        <filter val="523"/>
        <filter val="524"/>
        <filter val="125"/>
        <filter val="126"/>
        <filter val="47,126"/>
        <filter val="130"/>
        <filter val="1,930"/>
        <filter val="131"/>
        <filter val="133"/>
        <filter val="134"/>
        <filter val="1,134"/>
        <filter val="2,534"/>
        <filter val="136"/>
        <filter val="2,938"/>
        <filter val="1,140"/>
        <filter val="1,141"/>
        <filter val="142"/>
        <filter val="1,542"/>
        <filter val="143"/>
        <filter val="9,944"/>
        <filter val="4,545"/>
        <filter val="1,146"/>
        <filter val="148"/>
        <filter val="1,948"/>
        <filter val="1,549"/>
        <filter val="2,549"/>
        <filter val="151"/>
        <filter val="3,551"/>
        <filter val="152"/>
        <filter val="553"/>
        <filter val="154"/>
        <filter val="18,954"/>
        <filter val="2,156"/>
        <filter val="157"/>
        <filter val="158"/>
        <filter val="558"/>
        <filter val="1,158"/>
        <filter val="159"/>
        <filter val="559"/>
        <filter val="1,559"/>
        <filter val="1,160"/>
        <filter val="562"/>
        <filter val="2,163"/>
        <filter val="964"/>
        <filter val="3,165"/>
        <filter val="2,166"/>
        <filter val="167"/>
        <filter val="28,167"/>
        <filter val="1,968"/>
        <filter val="5,168"/>
        <filter val="12,972"/>
        <filter val="2,973"/>
        <filter val="175"/>
        <filter val="2,175"/>
        <filter val="6,175"/>
        <filter val="576"/>
        <filter val="1,976"/>
        <filter val="178"/>
        <filter val="179"/>
        <filter val="3,980"/>
        <filter val="181"/>
        <filter val="7,581"/>
        <filter val="182"/>
        <filter val="982"/>
        <filter val="183"/>
        <filter val="584"/>
        <filter val="1,584"/>
        <filter val="1,185"/>
        <filter val="1,586"/>
        <filter val="5,188"/>
        <filter val="190"/>
        <filter val="191"/>
        <filter val="2,591"/>
        <filter val="19,991"/>
        <filter val="15,195"/>
        <filter val="5,196"/>
        <filter val="197"/>
        <filter val="1,197"/>
        <filter val="1,597"/>
        <filter val="198"/>
        <filter val="1,201"/>
        <filter val="19,602"/>
        <filter val="203"/>
        <filter val="1,205"/>
        <filter val="206"/>
        <filter val="207"/>
        <filter val="608"/>
        <filter val="2,208"/>
        <filter val="210"/>
        <filter val="610"/>
        <filter val="212"/>
        <filter val="3,212"/>
        <filter val="215"/>
        <filter val="217"/>
        <filter val="218"/>
        <filter val="1,219"/>
        <filter val="220"/>
        <filter val="221"/>
        <filter val="222"/>
        <filter val="3,622"/>
        <filter val="623"/>
        <filter val="8,223"/>
        <filter val="228"/>
        <filter val="628"/>
        <filter val="229"/>
        <filter val="1,631"/>
        <filter val="232"/>
        <filter val="634"/>
        <filter val="235"/>
        <filter val="240"/>
        <filter val="241"/>
        <filter val="643"/>
        <filter val="87,643"/>
        <filter val="245"/>
        <filter val="2,246"/>
        <filter val="2,646"/>
        <filter val="248"/>
        <filter val="648"/>
        <filter val="1,248"/>
        <filter val="3,248"/>
        <filter val="10,248"/>
        <filter val="652"/>
        <filter val="1,652"/>
        <filter val="2,258"/>
        <filter val="259"/>
        <filter val="2,260"/>
        <filter val="262"/>
        <filter val="2,663"/>
        <filter val="15,663"/>
        <filter val="1,664"/>
        <filter val="665"/>
        <filter val="266"/>
        <filter val="1,666"/>
        <filter val="267"/>
        <filter val="59,268"/>
        <filter val="8,670"/>
        <filter val="2,271"/>
        <filter val="13,271"/>
        <filter val="4,673"/>
        <filter val="274"/>
        <filter val="275"/>
        <filter val="675"/>
        <filter val="676"/>
        <filter val="4,276"/>
        <filter val="677"/>
        <filter val="12,279"/>
        <filter val="280"/>
        <filter val="1,281"/>
        <filter val="282"/>
        <filter val="9,683"/>
        <filter val="284"/>
        <filter val="684"/>
        <filter val="12,685"/>
        <filter val="49,686"/>
        <filter val="288"/>
        <filter val="2,689"/>
        <filter val="690"/>
        <filter val="1,290"/>
        <filter val="698"/>
        <filter val="304"/>
        <filter val="4,310"/>
        <filter val="43,711"/>
        <filter val="2,312"/>
        <filter val="716"/>
        <filter val="319"/>
        <filter val="3,323"/>
        <filter val="3,324"/>
        <filter val="326"/>
        <filter val="5,728"/>
        <filter val="91,330"/>
        <filter val="155,320"/>
        <filter val="164,720"/>
        <filter val="731"/>
        <filter val="2,331"/>
        <filter val="4,731"/>
        <filter val="3,332"/>
        <filter val="3,335"/>
        <filter val="337"/>
        <filter val="3,737"/>
        <filter val="1,741"/>
        <filter val="2,741"/>
        <filter val="9,741"/>
        <filter val="342"/>
        <filter val="743"/>
        <filter val="344"/>
        <filter val="4,744"/>
        <filter val="747"/>
        <filter val="348"/>
        <filter val="1,350"/>
        <filter val="352"/>
        <filter val="752"/>
        <filter val="25,354"/>
        <filter val="2,755"/>
        <filter val="44,355"/>
        <filter val="2,358"/>
        <filter val="2,362"/>
        <filter val="4,362"/>
        <filter val="19,367"/>
        <filter val="1,370"/>
        <filter val="11,370"/>
        <filter val="373"/>
        <filter val="2,773"/>
        <filter val="375"/>
        <filter val="776"/>
        <filter val="5,776"/>
        <filter val="40,376"/>
        <filter val="779"/>
        <filter val="19,782"/>
        <filter val="784"/>
        <filter val="387"/>
        <filter val="787"/>
        <filter val="789"/>
        <filter val="391"/>
        <filter val="392"/>
        <filter val="1,795"/>
        <filter val="1,396"/>
        <filter val="1,796"/>
        <filter val="4,796"/>
        <filter val="16,398"/>
        <filter val="799"/>
        <filter val="1,000"/>
        <filter val="5,000"/>
        <filter val="801"/>
        <filter val="403"/>
        <filter val="803"/>
        <filter val="43,405"/>
        <filter val="406"/>
        <filter val="808"/>
        <filter val="4,008"/>
        <filter val="10"/>
        <filter val="411"/>
        <filter val="1,011"/>
        <filter val="812"/>
        <filter val="6,412"/>
        <filter val="10,412"/>
        <filter val="33,413"/>
        <filter val="14"/>
        <filter val="15"/>
        <filter val="1,815"/>
        <filter val="20,815"/>
        <filter val="16"/>
        <filter val="6,816"/>
        <filter val="72,016"/>
        <filter val="18"/>
        <filter val="3,818"/>
        <filter val="19"/>
        <filter val="1,019"/>
        <filter val="20"/>
        <filter val="421"/>
        <filter val="5,821"/>
        <filter val="22"/>
        <filter val="422"/>
        <filter val="1,422"/>
        <filter val="8,422"/>
        <filter val="3,823"/>
        <filter val="7,023"/>
        <filter val="24"/>
        <filter val="824"/>
        <filter val="25"/>
        <filter val="825"/>
        <filter val="826"/>
        <filter val="5,826"/>
        <filter val="27"/>
        <filter val="427"/>
        <filter val="8,027"/>
        <filter val="4,028"/>
        <filter val="896,838"/>
        <filter val="29"/>
        <filter val="829"/>
        <filter val="18,829"/>
        <filter val="30"/>
        <filter val="19,830"/>
        <filter val="31"/>
        <filter val="32"/>
        <filter val="433"/>
        <filter val="34"/>
        <filter val="36"/>
        <filter val="3,436"/>
        <filter val="173,026"/>
        <filter val="37"/>
        <filter val="1,038"/>
        <filter val="11,438"/>
        <filter val="39"/>
        <filter val="2,440"/>
        <filter val="843"/>
        <filter val="3,843"/>
        <filter val="44"/>
        <filter val="1,044"/>
        <filter val="2,044"/>
        <filter val="45"/>
        <filter val="17,445"/>
        <filter val="46"/>
        <filter val="1,046"/>
        <filter val="47"/>
        <filter val="447"/>
        <filter val="448"/>
        <filter val="50"/>
        <filter val="6,050"/>
        <filter val="51"/>
        <filter val="52"/>
        <filter val="452"/>
        <filter val="54"/>
        <filter val="55"/>
        <filter val="56"/>
        <filter val="57"/>
        <filter val="108,487"/>
        <filter val="58"/>
        <filter val="60"/>
        <filter val="61"/>
        <filter val="861"/>
        <filter val="62"/>
        <filter val="1,462"/>
        <filter val="63"/>
        <filter val="30,863"/>
        <filter val="464"/>
        <filter val="66"/>
        <filter val="466"/>
        <filter val="468"/>
        <filter val="3,868"/>
        <filter val="88,468"/>
        <filter val="2,069"/>
        <filter val="31,069"/>
        <filter val="871"/>
        <filter val="72"/>
        <filter val="472"/>
        <filter val="4,072"/>
        <filter val="16,873"/>
        <filter val="23,473"/>
        <filter val="1,074"/>
        <filter val="76"/>
        <filter val="78"/>
        <filter val="479"/>
        <filter val="80"/>
        <filter val="81"/>
        <filter val="882"/>
        <filter val="83"/>
        <filter val="29,083"/>
        <filter val="84"/>
        <filter val="484"/>
        <filter val="884"/>
        <filter val="87"/>
        <filter val="2,087"/>
        <filter val="88"/>
        <filter val="1,088"/>
        <filter val="1,089"/>
        <filter val="4,890"/>
        <filter val="91"/>
        <filter val="891"/>
        <filter val="9,091"/>
        <filter val="92"/>
        <filter val="4,895"/>
        <filter val="45,496"/>
        <filter val="1,097"/>
        <filter val="1,497"/>
        <filter val="98"/>
        <filter val="1,098"/>
        <filter val="99"/>
        <filter val="5,899"/>
      </filters>
    </filterColumn>
    <extLst/>
  </autoFilter>
  <mergeCells count="4">
    <mergeCell ref="C1:E1"/>
    <mergeCell ref="C2:E2"/>
    <mergeCell ref="C3:E3"/>
    <mergeCell ref="C1328:E1328"/>
  </mergeCells>
  <printOptions horizontalCentered="1"/>
  <pageMargins left="1.00347222222222" right="1.00347222222222" top="1.37777777777778" bottom="1.14166666666667" header="0.590277777777778" footer="0.786805555555556"/>
  <pageSetup paperSize="9" scale="97" fitToHeight="0" orientation="portrait" blackAndWhite="1" errors="blank"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00FF00"/>
    <pageSetUpPr fitToPage="1"/>
  </sheetPr>
  <dimension ref="A1:C104"/>
  <sheetViews>
    <sheetView showZeros="0" workbookViewId="0">
      <selection activeCell="A70" sqref="A70"/>
    </sheetView>
  </sheetViews>
  <sheetFormatPr defaultColWidth="9" defaultRowHeight="14.25" outlineLevelCol="2"/>
  <cols>
    <col min="1" max="1" width="66.2166666666667" style="183" customWidth="1"/>
    <col min="2" max="2" width="14.1083333333333" style="184" hidden="1" customWidth="1"/>
    <col min="3" max="3" width="20.625" style="184" customWidth="1"/>
    <col min="4" max="4" width="9" style="169"/>
    <col min="5" max="5" width="11.4416666666667" style="169"/>
    <col min="6" max="16384" width="9" style="169"/>
  </cols>
  <sheetData>
    <row r="1" ht="20.25" customHeight="1" spans="1:3">
      <c r="A1" s="171" t="s">
        <v>1175</v>
      </c>
      <c r="B1" s="172"/>
      <c r="C1" s="172"/>
    </row>
    <row r="2" ht="38.25" customHeight="1" spans="1:3">
      <c r="A2" s="99" t="s">
        <v>1176</v>
      </c>
      <c r="B2" s="99"/>
      <c r="C2" s="99"/>
    </row>
    <row r="3" ht="20.25" customHeight="1" spans="1:3">
      <c r="A3" s="347"/>
      <c r="B3" s="400"/>
      <c r="C3" s="249" t="s">
        <v>2</v>
      </c>
    </row>
    <row r="4" ht="24" customHeight="1" spans="1:3">
      <c r="A4" s="176" t="s">
        <v>1177</v>
      </c>
      <c r="B4" s="177" t="s">
        <v>1178</v>
      </c>
      <c r="C4" s="177" t="s">
        <v>64</v>
      </c>
    </row>
    <row r="5" ht="24.9" customHeight="1" spans="1:3">
      <c r="A5" s="155" t="s">
        <v>1179</v>
      </c>
      <c r="B5" s="159">
        <f>B6+B13+B51+1</f>
        <v>322743</v>
      </c>
      <c r="C5" s="159">
        <f>C6+C13+C51</f>
        <v>357433.547998</v>
      </c>
    </row>
    <row r="6" ht="24.9" customHeight="1" spans="1:3">
      <c r="A6" s="155" t="s">
        <v>1180</v>
      </c>
      <c r="B6" s="159">
        <v>22123</v>
      </c>
      <c r="C6" s="159">
        <f>SUM(C7:C12)</f>
        <v>22123</v>
      </c>
    </row>
    <row r="7" ht="24.9" customHeight="1" spans="1:3">
      <c r="A7" s="157" t="s">
        <v>1181</v>
      </c>
      <c r="B7" s="159">
        <v>2290</v>
      </c>
      <c r="C7" s="159">
        <v>2290</v>
      </c>
    </row>
    <row r="8" ht="24.9" customHeight="1" spans="1:3">
      <c r="A8" s="157" t="s">
        <v>1182</v>
      </c>
      <c r="B8" s="159"/>
      <c r="C8" s="159"/>
    </row>
    <row r="9" ht="24.9" customHeight="1" spans="1:3">
      <c r="A9" s="157" t="s">
        <v>1183</v>
      </c>
      <c r="B9" s="159">
        <v>3457</v>
      </c>
      <c r="C9" s="159">
        <v>3457</v>
      </c>
    </row>
    <row r="10" ht="24.9" customHeight="1" spans="1:3">
      <c r="A10" s="157" t="s">
        <v>1184</v>
      </c>
      <c r="B10" s="159">
        <v>405</v>
      </c>
      <c r="C10" s="159">
        <v>405</v>
      </c>
    </row>
    <row r="11" ht="24.9" customHeight="1" spans="1:3">
      <c r="A11" s="157" t="s">
        <v>1185</v>
      </c>
      <c r="B11" s="159">
        <v>15971</v>
      </c>
      <c r="C11" s="159">
        <v>15971</v>
      </c>
    </row>
    <row r="12" ht="24.9" customHeight="1" spans="1:3">
      <c r="A12" s="157" t="s">
        <v>1186</v>
      </c>
      <c r="B12" s="159"/>
      <c r="C12" s="159"/>
    </row>
    <row r="13" ht="24.9" customHeight="1" spans="1:3">
      <c r="A13" s="155" t="s">
        <v>1187</v>
      </c>
      <c r="B13" s="159">
        <f>SUM(B14:B50)</f>
        <v>211062</v>
      </c>
      <c r="C13" s="159">
        <f>SUM(C14:C50)</f>
        <v>272117.227398</v>
      </c>
    </row>
    <row r="14" ht="24.9" customHeight="1" spans="1:3">
      <c r="A14" s="157" t="s">
        <v>1188</v>
      </c>
      <c r="B14" s="159">
        <v>936</v>
      </c>
      <c r="C14" s="159">
        <v>547</v>
      </c>
    </row>
    <row r="15" ht="24.9" customHeight="1" spans="1:3">
      <c r="A15" s="157" t="s">
        <v>1189</v>
      </c>
      <c r="B15" s="159">
        <v>42101</v>
      </c>
      <c r="C15" s="159">
        <v>45708</v>
      </c>
    </row>
    <row r="16" ht="24.9" customHeight="1" spans="1:3">
      <c r="A16" s="157" t="s">
        <v>1190</v>
      </c>
      <c r="B16" s="159">
        <v>10201</v>
      </c>
      <c r="C16" s="159">
        <v>10839</v>
      </c>
    </row>
    <row r="17" ht="24.9" customHeight="1" spans="1:3">
      <c r="A17" s="157" t="s">
        <v>1191</v>
      </c>
      <c r="B17" s="159">
        <v>8996</v>
      </c>
      <c r="C17" s="159">
        <v>9488.727398</v>
      </c>
    </row>
    <row r="18" ht="24.9" customHeight="1" spans="1:3">
      <c r="A18" s="157" t="s">
        <v>1192</v>
      </c>
      <c r="B18" s="159"/>
      <c r="C18" s="159"/>
    </row>
    <row r="19" ht="24.9" customHeight="1" spans="1:3">
      <c r="A19" s="157" t="s">
        <v>1193</v>
      </c>
      <c r="B19" s="159"/>
      <c r="C19" s="159"/>
    </row>
    <row r="20" ht="24.9" customHeight="1" spans="1:3">
      <c r="A20" s="157" t="s">
        <v>1194</v>
      </c>
      <c r="B20" s="159">
        <v>534</v>
      </c>
      <c r="C20" s="159">
        <v>3015</v>
      </c>
    </row>
    <row r="21" ht="24.9" customHeight="1" spans="1:3">
      <c r="A21" s="157" t="s">
        <v>1195</v>
      </c>
      <c r="B21" s="159">
        <v>3554</v>
      </c>
      <c r="C21" s="159">
        <v>3716</v>
      </c>
    </row>
    <row r="22" ht="24.9" customHeight="1" spans="1:3">
      <c r="A22" s="157" t="s">
        <v>1196</v>
      </c>
      <c r="B22" s="159">
        <v>20633</v>
      </c>
      <c r="C22" s="159">
        <v>19743</v>
      </c>
    </row>
    <row r="23" ht="24.9" customHeight="1" spans="1:3">
      <c r="A23" s="157" t="s">
        <v>1197</v>
      </c>
      <c r="B23" s="159"/>
      <c r="C23" s="159"/>
    </row>
    <row r="24" ht="24.9" customHeight="1" spans="1:3">
      <c r="A24" s="157" t="s">
        <v>1198</v>
      </c>
      <c r="B24" s="159"/>
      <c r="C24" s="159"/>
    </row>
    <row r="25" ht="24.9" customHeight="1" spans="1:3">
      <c r="A25" s="157" t="s">
        <v>1199</v>
      </c>
      <c r="B25" s="159"/>
      <c r="C25" s="159"/>
    </row>
    <row r="26" ht="24.9" customHeight="1" spans="1:3">
      <c r="A26" s="157" t="s">
        <v>1200</v>
      </c>
      <c r="B26" s="159">
        <v>3998</v>
      </c>
      <c r="C26" s="159">
        <v>6349</v>
      </c>
    </row>
    <row r="27" ht="24.9" customHeight="1" spans="1:3">
      <c r="A27" s="157" t="s">
        <v>1201</v>
      </c>
      <c r="B27" s="159"/>
      <c r="C27" s="159">
        <v>73</v>
      </c>
    </row>
    <row r="28" ht="24.9" customHeight="1" spans="1:3">
      <c r="A28" s="157" t="s">
        <v>1202</v>
      </c>
      <c r="B28" s="159"/>
      <c r="C28" s="159"/>
    </row>
    <row r="29" ht="24.9" customHeight="1" spans="1:3">
      <c r="A29" s="157" t="s">
        <v>1203</v>
      </c>
      <c r="B29" s="159"/>
      <c r="C29" s="159"/>
    </row>
    <row r="30" ht="24.9" customHeight="1" spans="1:3">
      <c r="A30" s="157" t="s">
        <v>1204</v>
      </c>
      <c r="B30" s="159">
        <v>3299</v>
      </c>
      <c r="C30" s="159">
        <v>3320</v>
      </c>
    </row>
    <row r="31" ht="24.9" customHeight="1" spans="1:3">
      <c r="A31" s="157" t="s">
        <v>1205</v>
      </c>
      <c r="B31" s="159">
        <v>26598</v>
      </c>
      <c r="C31" s="159">
        <v>27659.26</v>
      </c>
    </row>
    <row r="32" ht="24.9" customHeight="1" spans="1:3">
      <c r="A32" s="157" t="s">
        <v>1206</v>
      </c>
      <c r="B32" s="159"/>
      <c r="C32" s="159">
        <v>319</v>
      </c>
    </row>
    <row r="33" ht="24.9" customHeight="1" spans="1:3">
      <c r="A33" s="157" t="s">
        <v>1207</v>
      </c>
      <c r="B33" s="159">
        <v>3029</v>
      </c>
      <c r="C33" s="159">
        <v>3923.5</v>
      </c>
    </row>
    <row r="34" ht="24.9" customHeight="1" spans="1:3">
      <c r="A34" s="157" t="s">
        <v>1208</v>
      </c>
      <c r="B34" s="159">
        <v>32453</v>
      </c>
      <c r="C34" s="159">
        <v>38960</v>
      </c>
    </row>
    <row r="35" ht="24.9" customHeight="1" spans="1:3">
      <c r="A35" s="157" t="s">
        <v>1209</v>
      </c>
      <c r="B35" s="159">
        <v>16641</v>
      </c>
      <c r="C35" s="159">
        <v>17405.28</v>
      </c>
    </row>
    <row r="36" ht="24.9" customHeight="1" spans="1:3">
      <c r="A36" s="157" t="s">
        <v>1210</v>
      </c>
      <c r="B36" s="159">
        <v>512</v>
      </c>
      <c r="C36" s="159">
        <v>1052</v>
      </c>
    </row>
    <row r="37" ht="24.9" customHeight="1" spans="1:3">
      <c r="A37" s="157" t="s">
        <v>1211</v>
      </c>
      <c r="B37" s="159"/>
      <c r="C37" s="159"/>
    </row>
    <row r="38" ht="24.9" customHeight="1" spans="1:3">
      <c r="A38" s="157" t="s">
        <v>1212</v>
      </c>
      <c r="B38" s="159">
        <v>33134</v>
      </c>
      <c r="C38" s="159">
        <v>50679</v>
      </c>
    </row>
    <row r="39" ht="24.9" customHeight="1" spans="1:3">
      <c r="A39" s="157" t="s">
        <v>1213</v>
      </c>
      <c r="B39" s="159"/>
      <c r="C39" s="159">
        <v>0</v>
      </c>
    </row>
    <row r="40" ht="24.9" customHeight="1" spans="1:3">
      <c r="A40" s="157" t="s">
        <v>1214</v>
      </c>
      <c r="B40" s="159"/>
      <c r="C40" s="159"/>
    </row>
    <row r="41" ht="24.9" customHeight="1" spans="1:3">
      <c r="A41" s="157" t="s">
        <v>1215</v>
      </c>
      <c r="B41" s="159"/>
      <c r="C41" s="159"/>
    </row>
    <row r="42" ht="24.9" customHeight="1" spans="1:3">
      <c r="A42" s="157" t="s">
        <v>1216</v>
      </c>
      <c r="B42" s="159"/>
      <c r="C42" s="159"/>
    </row>
    <row r="43" ht="24.9" customHeight="1" spans="1:3">
      <c r="A43" s="157" t="s">
        <v>1217</v>
      </c>
      <c r="B43" s="159"/>
      <c r="C43" s="159"/>
    </row>
    <row r="44" ht="24.9" customHeight="1" spans="1:3">
      <c r="A44" s="157" t="s">
        <v>1218</v>
      </c>
      <c r="B44" s="159">
        <v>3851</v>
      </c>
      <c r="C44" s="159">
        <v>14525</v>
      </c>
    </row>
    <row r="45" ht="24.9" customHeight="1" spans="1:3">
      <c r="A45" s="157" t="s">
        <v>1219</v>
      </c>
      <c r="B45" s="159"/>
      <c r="C45" s="159"/>
    </row>
    <row r="46" ht="24.9" customHeight="1" spans="1:3">
      <c r="A46" s="157" t="s">
        <v>1220</v>
      </c>
      <c r="B46" s="159"/>
      <c r="C46" s="159"/>
    </row>
    <row r="47" ht="24.9" customHeight="1" spans="1:3">
      <c r="A47" s="157" t="s">
        <v>1221</v>
      </c>
      <c r="B47" s="159"/>
      <c r="C47" s="159">
        <v>166</v>
      </c>
    </row>
    <row r="48" ht="24.9" customHeight="1" spans="1:3">
      <c r="A48" s="157" t="s">
        <v>1222</v>
      </c>
      <c r="B48" s="159">
        <v>592</v>
      </c>
      <c r="C48" s="159">
        <v>229.46</v>
      </c>
    </row>
    <row r="49" ht="24.9" customHeight="1" spans="1:3">
      <c r="A49" s="157" t="s">
        <v>1223</v>
      </c>
      <c r="B49" s="159"/>
      <c r="C49" s="159">
        <v>9400</v>
      </c>
    </row>
    <row r="50" ht="24.9" customHeight="1" spans="1:3">
      <c r="A50" s="157" t="s">
        <v>1224</v>
      </c>
      <c r="B50" s="159"/>
      <c r="C50" s="159">
        <v>5000</v>
      </c>
    </row>
    <row r="51" ht="24.9" customHeight="1" spans="1:3">
      <c r="A51" s="155" t="s">
        <v>1225</v>
      </c>
      <c r="B51" s="159">
        <f>SUM(B52:B72)</f>
        <v>89557</v>
      </c>
      <c r="C51" s="159">
        <f>SUM(C52:C72)</f>
        <v>63193.3206</v>
      </c>
    </row>
    <row r="52" ht="24.9" customHeight="1" spans="1:3">
      <c r="A52" s="157" t="s">
        <v>1226</v>
      </c>
      <c r="B52" s="159">
        <v>110</v>
      </c>
      <c r="C52" s="159">
        <v>40.4</v>
      </c>
    </row>
    <row r="53" ht="24.9" customHeight="1" spans="1:3">
      <c r="A53" s="157" t="s">
        <v>1227</v>
      </c>
      <c r="B53" s="159"/>
      <c r="C53" s="159"/>
    </row>
    <row r="54" ht="24.9" customHeight="1" spans="1:3">
      <c r="A54" s="157" t="s">
        <v>1228</v>
      </c>
      <c r="B54" s="159">
        <v>2</v>
      </c>
      <c r="C54" s="159">
        <v>4</v>
      </c>
    </row>
    <row r="55" ht="24.9" customHeight="1" spans="1:3">
      <c r="A55" s="157" t="s">
        <v>1229</v>
      </c>
      <c r="B55" s="159"/>
      <c r="C55" s="159"/>
    </row>
    <row r="56" ht="24.9" customHeight="1" spans="1:3">
      <c r="A56" s="157" t="s">
        <v>1230</v>
      </c>
      <c r="B56" s="159">
        <v>789</v>
      </c>
      <c r="C56" s="159">
        <v>558</v>
      </c>
    </row>
    <row r="57" ht="24.9" customHeight="1" spans="1:3">
      <c r="A57" s="157" t="s">
        <v>1231</v>
      </c>
      <c r="B57" s="159">
        <v>228</v>
      </c>
      <c r="C57" s="159">
        <v>891.16</v>
      </c>
    </row>
    <row r="58" ht="24.9" customHeight="1" spans="1:3">
      <c r="A58" s="157" t="s">
        <v>1232</v>
      </c>
      <c r="B58" s="159">
        <v>3205</v>
      </c>
      <c r="C58" s="159">
        <v>129.2244</v>
      </c>
    </row>
    <row r="59" ht="24.9" customHeight="1" spans="1:3">
      <c r="A59" s="157" t="s">
        <v>1233</v>
      </c>
      <c r="B59" s="159">
        <v>4000</v>
      </c>
      <c r="C59" s="159">
        <v>6918</v>
      </c>
    </row>
    <row r="60" ht="24.9" customHeight="1" spans="1:3">
      <c r="A60" s="157" t="s">
        <v>1234</v>
      </c>
      <c r="B60" s="159">
        <v>887</v>
      </c>
      <c r="C60" s="159">
        <v>1139</v>
      </c>
    </row>
    <row r="61" ht="24.9" customHeight="1" spans="1:3">
      <c r="A61" s="157" t="s">
        <v>1235</v>
      </c>
      <c r="B61" s="159">
        <v>9355</v>
      </c>
      <c r="C61" s="159">
        <v>7479.85</v>
      </c>
    </row>
    <row r="62" ht="24.9" customHeight="1" spans="1:3">
      <c r="A62" s="157" t="s">
        <v>1236</v>
      </c>
      <c r="B62" s="159">
        <v>1158</v>
      </c>
      <c r="C62" s="159">
        <v>1047</v>
      </c>
    </row>
    <row r="63" ht="24.9" customHeight="1" spans="1:3">
      <c r="A63" s="157" t="s">
        <v>1237</v>
      </c>
      <c r="B63" s="159">
        <v>22749</v>
      </c>
      <c r="C63" s="159">
        <v>18215</v>
      </c>
    </row>
    <row r="64" ht="24.9" customHeight="1" spans="1:3">
      <c r="A64" s="157" t="s">
        <v>1238</v>
      </c>
      <c r="B64" s="159">
        <v>6870</v>
      </c>
      <c r="C64" s="159">
        <v>13524.38</v>
      </c>
    </row>
    <row r="65" ht="24.9" customHeight="1" spans="1:3">
      <c r="A65" s="157" t="s">
        <v>1239</v>
      </c>
      <c r="B65" s="159">
        <v>2228</v>
      </c>
      <c r="C65" s="159">
        <v>982</v>
      </c>
    </row>
    <row r="66" ht="24.9" customHeight="1" spans="1:3">
      <c r="A66" s="157" t="s">
        <v>1240</v>
      </c>
      <c r="B66" s="159">
        <v>796</v>
      </c>
      <c r="C66" s="159">
        <v>2054.9262</v>
      </c>
    </row>
    <row r="67" ht="24.9" customHeight="1" spans="1:3">
      <c r="A67" s="157" t="s">
        <v>1241</v>
      </c>
      <c r="B67" s="159">
        <v>5000</v>
      </c>
      <c r="C67" s="159"/>
    </row>
    <row r="68" ht="24.9" customHeight="1" spans="1:3">
      <c r="A68" s="157" t="s">
        <v>1242</v>
      </c>
      <c r="B68" s="159">
        <v>2248</v>
      </c>
      <c r="C68" s="159">
        <v>2931</v>
      </c>
    </row>
    <row r="69" ht="24.9" customHeight="1" spans="1:3">
      <c r="A69" s="157" t="s">
        <v>1243</v>
      </c>
      <c r="B69" s="159">
        <v>24954</v>
      </c>
      <c r="C69" s="159">
        <v>5604</v>
      </c>
    </row>
    <row r="70" ht="24.9" customHeight="1" spans="1:3">
      <c r="A70" s="157" t="s">
        <v>1244</v>
      </c>
      <c r="B70" s="159"/>
      <c r="C70" s="159"/>
    </row>
    <row r="71" ht="24.9" customHeight="1" spans="1:3">
      <c r="A71" s="157" t="s">
        <v>1245</v>
      </c>
      <c r="B71" s="159">
        <v>834</v>
      </c>
      <c r="C71" s="159">
        <v>1675.38</v>
      </c>
    </row>
    <row r="72" ht="24.9" customHeight="1" spans="1:3">
      <c r="A72" s="157" t="s">
        <v>1246</v>
      </c>
      <c r="B72" s="159">
        <v>4144</v>
      </c>
      <c r="C72" s="159"/>
    </row>
    <row r="73" ht="23.1" customHeight="1" spans="1:3">
      <c r="A73" s="402" t="s">
        <v>1247</v>
      </c>
      <c r="B73" s="402"/>
      <c r="C73" s="402"/>
    </row>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sheetData>
  <autoFilter ref="A1:D73">
    <extLst/>
  </autoFilter>
  <mergeCells count="2">
    <mergeCell ref="A2:C2"/>
    <mergeCell ref="A73:C73"/>
  </mergeCells>
  <printOptions horizontalCentered="1"/>
  <pageMargins left="1.00347222222222" right="1.00347222222222" top="1.37777777777778" bottom="1.14166666666667" header="0.590277777777778" footer="0.786805555555556"/>
  <pageSetup paperSize="9" scale="93" fitToHeight="0" orientation="portrait" blackAndWhite="1" errors="blank"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FF0000"/>
    <pageSetUpPr fitToPage="1"/>
  </sheetPr>
  <dimension ref="A1:C102"/>
  <sheetViews>
    <sheetView showZeros="0" workbookViewId="0">
      <selection activeCell="A12" sqref="$A7:$XFD12"/>
    </sheetView>
  </sheetViews>
  <sheetFormatPr defaultColWidth="9" defaultRowHeight="14.25" outlineLevelCol="2"/>
  <cols>
    <col min="1" max="1" width="66.1083333333333" style="169" customWidth="1"/>
    <col min="2" max="2" width="16.2166666666667" style="169" hidden="1" customWidth="1"/>
    <col min="3" max="3" width="18.8833333333333" style="169" customWidth="1"/>
    <col min="4" max="16374" width="9" style="169"/>
    <col min="16375" max="16384" width="9" style="316"/>
  </cols>
  <sheetData>
    <row r="1" ht="20.25" customHeight="1" spans="1:3">
      <c r="A1" s="171" t="s">
        <v>1248</v>
      </c>
      <c r="B1" s="171"/>
      <c r="C1" s="171"/>
    </row>
    <row r="2" ht="38.25" customHeight="1" spans="1:3">
      <c r="A2" s="99" t="s">
        <v>1176</v>
      </c>
      <c r="B2" s="99"/>
      <c r="C2" s="99"/>
    </row>
    <row r="3" ht="20.25" customHeight="1" spans="1:3">
      <c r="A3" s="174"/>
      <c r="B3" s="400"/>
      <c r="C3" s="249" t="s">
        <v>2</v>
      </c>
    </row>
    <row r="4" ht="24" customHeight="1" spans="1:3">
      <c r="A4" s="401" t="s">
        <v>147</v>
      </c>
      <c r="B4" s="401" t="s">
        <v>1178</v>
      </c>
      <c r="C4" s="401" t="s">
        <v>64</v>
      </c>
    </row>
    <row r="5" ht="24" customHeight="1" spans="1:3">
      <c r="A5" s="155" t="s">
        <v>1249</v>
      </c>
      <c r="B5" s="156">
        <f>B13+B49</f>
        <v>140255</v>
      </c>
      <c r="C5" s="156">
        <f>C13+C49</f>
        <v>108457.479968</v>
      </c>
    </row>
    <row r="6" ht="24" customHeight="1" spans="1:3">
      <c r="A6" s="155" t="s">
        <v>1250</v>
      </c>
      <c r="B6" s="154"/>
      <c r="C6" s="156"/>
    </row>
    <row r="7" ht="24" hidden="1" customHeight="1" spans="1:3">
      <c r="A7" s="157" t="s">
        <v>1251</v>
      </c>
      <c r="B7" s="154"/>
      <c r="C7" s="156"/>
    </row>
    <row r="8" ht="24" hidden="1" customHeight="1" spans="1:3">
      <c r="A8" s="157" t="s">
        <v>1252</v>
      </c>
      <c r="B8" s="154"/>
      <c r="C8" s="156"/>
    </row>
    <row r="9" ht="24" hidden="1" customHeight="1" spans="1:3">
      <c r="A9" s="157" t="s">
        <v>1253</v>
      </c>
      <c r="B9" s="154"/>
      <c r="C9" s="156"/>
    </row>
    <row r="10" ht="24" hidden="1" customHeight="1" spans="1:3">
      <c r="A10" s="157" t="s">
        <v>1254</v>
      </c>
      <c r="B10" s="154"/>
      <c r="C10" s="389"/>
    </row>
    <row r="11" ht="24" hidden="1" customHeight="1" spans="1:3">
      <c r="A11" s="157" t="s">
        <v>1255</v>
      </c>
      <c r="B11" s="154"/>
      <c r="C11" s="389"/>
    </row>
    <row r="12" ht="24" hidden="1" customHeight="1" spans="1:3">
      <c r="A12" s="157" t="s">
        <v>1256</v>
      </c>
      <c r="B12" s="154"/>
      <c r="C12" s="389"/>
    </row>
    <row r="13" ht="24" customHeight="1" spans="1:3">
      <c r="A13" s="155" t="s">
        <v>1257</v>
      </c>
      <c r="B13" s="387">
        <f>SUM(B14:B17)</f>
        <v>63755</v>
      </c>
      <c r="C13" s="389">
        <f>SUM(C14:C18)</f>
        <v>64213</v>
      </c>
    </row>
    <row r="14" ht="24" customHeight="1" spans="1:3">
      <c r="A14" s="157" t="s">
        <v>1258</v>
      </c>
      <c r="B14" s="167">
        <v>24044</v>
      </c>
      <c r="C14" s="388">
        <v>24044</v>
      </c>
    </row>
    <row r="15" ht="24" customHeight="1" spans="1:3">
      <c r="A15" s="157" t="s">
        <v>1259</v>
      </c>
      <c r="B15" s="167">
        <f>36653-8</f>
        <v>36645</v>
      </c>
      <c r="C15" s="389">
        <v>37988</v>
      </c>
    </row>
    <row r="16" ht="24" customHeight="1" spans="1:3">
      <c r="A16" s="157" t="s">
        <v>1260</v>
      </c>
      <c r="B16" s="390"/>
      <c r="C16" s="389"/>
    </row>
    <row r="17" ht="24" customHeight="1" spans="1:3">
      <c r="A17" s="157" t="s">
        <v>1261</v>
      </c>
      <c r="B17" s="390">
        <v>3066</v>
      </c>
      <c r="C17" s="158">
        <v>2181</v>
      </c>
    </row>
    <row r="18" ht="24" customHeight="1" spans="1:3">
      <c r="A18" s="157" t="s">
        <v>1262</v>
      </c>
      <c r="B18" s="391"/>
      <c r="C18" s="389"/>
    </row>
    <row r="19" ht="24" customHeight="1" spans="1:3">
      <c r="A19" s="157" t="s">
        <v>1263</v>
      </c>
      <c r="B19" s="391"/>
      <c r="C19" s="389"/>
    </row>
    <row r="20" ht="24" customHeight="1" spans="1:3">
      <c r="A20" s="157" t="s">
        <v>1264</v>
      </c>
      <c r="B20" s="391"/>
      <c r="C20" s="389"/>
    </row>
    <row r="21" ht="24" customHeight="1" spans="1:3">
      <c r="A21" s="157" t="s">
        <v>1265</v>
      </c>
      <c r="B21" s="391"/>
      <c r="C21" s="389"/>
    </row>
    <row r="22" ht="24" customHeight="1" spans="1:3">
      <c r="A22" s="157" t="s">
        <v>1266</v>
      </c>
      <c r="B22" s="391"/>
      <c r="C22" s="389"/>
    </row>
    <row r="23" ht="24" customHeight="1" spans="1:3">
      <c r="A23" s="157" t="s">
        <v>1267</v>
      </c>
      <c r="B23" s="391"/>
      <c r="C23" s="389"/>
    </row>
    <row r="24" ht="24" customHeight="1" spans="1:3">
      <c r="A24" s="157" t="s">
        <v>1268</v>
      </c>
      <c r="B24" s="391"/>
      <c r="C24" s="389"/>
    </row>
    <row r="25" ht="24" customHeight="1" spans="1:3">
      <c r="A25" s="157" t="s">
        <v>1269</v>
      </c>
      <c r="B25" s="391"/>
      <c r="C25" s="389"/>
    </row>
    <row r="26" ht="24" customHeight="1" spans="1:3">
      <c r="A26" s="157" t="s">
        <v>1270</v>
      </c>
      <c r="B26" s="391"/>
      <c r="C26" s="389"/>
    </row>
    <row r="27" ht="24" customHeight="1" spans="1:3">
      <c r="A27" s="157" t="s">
        <v>1271</v>
      </c>
      <c r="B27" s="391"/>
      <c r="C27" s="389"/>
    </row>
    <row r="28" ht="24" customHeight="1" spans="1:3">
      <c r="A28" s="157" t="s">
        <v>1272</v>
      </c>
      <c r="B28" s="391"/>
      <c r="C28" s="389"/>
    </row>
    <row r="29" ht="24" customHeight="1" spans="1:3">
      <c r="A29" s="157" t="s">
        <v>1273</v>
      </c>
      <c r="B29" s="391"/>
      <c r="C29" s="389"/>
    </row>
    <row r="30" ht="24" customHeight="1" spans="1:3">
      <c r="A30" s="157" t="s">
        <v>1274</v>
      </c>
      <c r="B30" s="391"/>
      <c r="C30" s="389"/>
    </row>
    <row r="31" ht="24" customHeight="1" spans="1:3">
      <c r="A31" s="157" t="s">
        <v>1275</v>
      </c>
      <c r="B31" s="391"/>
      <c r="C31" s="389"/>
    </row>
    <row r="32" ht="24" customHeight="1" spans="1:3">
      <c r="A32" s="157" t="s">
        <v>1276</v>
      </c>
      <c r="B32" s="391"/>
      <c r="C32" s="389"/>
    </row>
    <row r="33" ht="24" customHeight="1" spans="1:3">
      <c r="A33" s="157" t="s">
        <v>1277</v>
      </c>
      <c r="B33" s="391"/>
      <c r="C33" s="389"/>
    </row>
    <row r="34" ht="24" customHeight="1" spans="1:3">
      <c r="A34" s="157" t="s">
        <v>1278</v>
      </c>
      <c r="B34" s="391"/>
      <c r="C34" s="389"/>
    </row>
    <row r="35" ht="24" customHeight="1" spans="1:3">
      <c r="A35" s="157" t="s">
        <v>1279</v>
      </c>
      <c r="B35" s="391"/>
      <c r="C35" s="389"/>
    </row>
    <row r="36" ht="24" customHeight="1" spans="1:3">
      <c r="A36" s="157" t="s">
        <v>1280</v>
      </c>
      <c r="B36" s="391"/>
      <c r="C36" s="389"/>
    </row>
    <row r="37" ht="24" customHeight="1" spans="1:3">
      <c r="A37" s="157" t="s">
        <v>1281</v>
      </c>
      <c r="B37" s="391"/>
      <c r="C37" s="389"/>
    </row>
    <row r="38" ht="24" customHeight="1" spans="1:3">
      <c r="A38" s="157" t="s">
        <v>1282</v>
      </c>
      <c r="B38" s="391"/>
      <c r="C38" s="389"/>
    </row>
    <row r="39" ht="24" customHeight="1" spans="1:3">
      <c r="A39" s="157" t="s">
        <v>1283</v>
      </c>
      <c r="B39" s="391"/>
      <c r="C39" s="389"/>
    </row>
    <row r="40" ht="24" customHeight="1" spans="1:3">
      <c r="A40" s="157" t="s">
        <v>1284</v>
      </c>
      <c r="B40" s="391"/>
      <c r="C40" s="389"/>
    </row>
    <row r="41" ht="24" customHeight="1" spans="1:3">
      <c r="A41" s="157" t="s">
        <v>1285</v>
      </c>
      <c r="B41" s="391"/>
      <c r="C41" s="389"/>
    </row>
    <row r="42" ht="24" customHeight="1" spans="1:3">
      <c r="A42" s="157" t="s">
        <v>1286</v>
      </c>
      <c r="B42" s="391"/>
      <c r="C42" s="389"/>
    </row>
    <row r="43" ht="24" customHeight="1" spans="1:3">
      <c r="A43" s="157" t="s">
        <v>1287</v>
      </c>
      <c r="B43" s="391"/>
      <c r="C43" s="389"/>
    </row>
    <row r="44" ht="24" customHeight="1" spans="1:3">
      <c r="A44" s="157" t="s">
        <v>1288</v>
      </c>
      <c r="B44" s="391"/>
      <c r="C44" s="389"/>
    </row>
    <row r="45" ht="24" customHeight="1" spans="1:3">
      <c r="A45" s="157" t="s">
        <v>1289</v>
      </c>
      <c r="B45" s="391"/>
      <c r="C45" s="389"/>
    </row>
    <row r="46" ht="24" customHeight="1" spans="1:3">
      <c r="A46" s="157" t="s">
        <v>1290</v>
      </c>
      <c r="B46" s="391"/>
      <c r="C46" s="389"/>
    </row>
    <row r="47" ht="24" customHeight="1" spans="1:3">
      <c r="A47" s="157" t="s">
        <v>1291</v>
      </c>
      <c r="B47" s="391"/>
      <c r="C47" s="389"/>
    </row>
    <row r="48" ht="24" customHeight="1" spans="1:3">
      <c r="A48" s="157" t="s">
        <v>1292</v>
      </c>
      <c r="B48" s="154"/>
      <c r="C48" s="389"/>
    </row>
    <row r="49" ht="24" customHeight="1" spans="1:3">
      <c r="A49" s="155" t="s">
        <v>1293</v>
      </c>
      <c r="B49" s="154">
        <v>76500</v>
      </c>
      <c r="C49" s="388">
        <f>SUM(C50:C70)</f>
        <v>44244.479968</v>
      </c>
    </row>
    <row r="50" ht="24" customHeight="1" spans="1:3">
      <c r="A50" s="157" t="s">
        <v>1226</v>
      </c>
      <c r="B50" s="154">
        <v>4790</v>
      </c>
      <c r="C50" s="392">
        <v>1473.744299</v>
      </c>
    </row>
    <row r="51" ht="24" customHeight="1" spans="1:3">
      <c r="A51" s="157" t="s">
        <v>1227</v>
      </c>
      <c r="B51" s="154"/>
      <c r="C51" s="392"/>
    </row>
    <row r="52" ht="24" customHeight="1" spans="1:3">
      <c r="A52" s="157" t="s">
        <v>1228</v>
      </c>
      <c r="B52" s="154">
        <v>129</v>
      </c>
      <c r="C52" s="392"/>
    </row>
    <row r="53" ht="24" customHeight="1" spans="1:3">
      <c r="A53" s="157" t="s">
        <v>1229</v>
      </c>
      <c r="B53" s="154">
        <v>185</v>
      </c>
      <c r="C53" s="392">
        <v>20.3739</v>
      </c>
    </row>
    <row r="54" ht="24" customHeight="1" spans="1:3">
      <c r="A54" s="157" t="s">
        <v>1230</v>
      </c>
      <c r="B54" s="154">
        <v>60</v>
      </c>
      <c r="C54" s="392"/>
    </row>
    <row r="55" ht="24" customHeight="1" spans="1:3">
      <c r="A55" s="157" t="s">
        <v>1231</v>
      </c>
      <c r="B55" s="154">
        <v>150</v>
      </c>
      <c r="C55" s="392"/>
    </row>
    <row r="56" ht="24" customHeight="1" spans="1:3">
      <c r="A56" s="157" t="s">
        <v>1232</v>
      </c>
      <c r="B56" s="154">
        <v>567</v>
      </c>
      <c r="C56" s="392">
        <v>234.425145</v>
      </c>
    </row>
    <row r="57" ht="24" customHeight="1" spans="1:3">
      <c r="A57" s="157" t="s">
        <v>1233</v>
      </c>
      <c r="B57" s="154">
        <v>3549</v>
      </c>
      <c r="C57" s="392">
        <v>1211.227934</v>
      </c>
    </row>
    <row r="58" ht="24" customHeight="1" spans="1:3">
      <c r="A58" s="157" t="s">
        <v>1234</v>
      </c>
      <c r="B58" s="154">
        <v>845</v>
      </c>
      <c r="C58" s="392">
        <v>1761.334996</v>
      </c>
    </row>
    <row r="59" ht="24" customHeight="1" spans="1:3">
      <c r="A59" s="157" t="s">
        <v>1235</v>
      </c>
      <c r="B59" s="154">
        <v>9475</v>
      </c>
      <c r="C59" s="392">
        <v>109.137957</v>
      </c>
    </row>
    <row r="60" ht="24" customHeight="1" spans="1:3">
      <c r="A60" s="157" t="s">
        <v>1236</v>
      </c>
      <c r="B60" s="154">
        <v>7470</v>
      </c>
      <c r="C60" s="392">
        <v>8306.715991</v>
      </c>
    </row>
    <row r="61" ht="24" customHeight="1" spans="1:3">
      <c r="A61" s="157" t="s">
        <v>1237</v>
      </c>
      <c r="B61" s="154">
        <v>25027</v>
      </c>
      <c r="C61" s="392">
        <v>10924.24556</v>
      </c>
    </row>
    <row r="62" ht="24" customHeight="1" spans="1:3">
      <c r="A62" s="157" t="s">
        <v>1238</v>
      </c>
      <c r="B62" s="154">
        <v>13338</v>
      </c>
      <c r="C62" s="392">
        <v>8432.821648</v>
      </c>
    </row>
    <row r="63" ht="24" customHeight="1" spans="1:3">
      <c r="A63" s="157" t="s">
        <v>1239</v>
      </c>
      <c r="B63" s="154">
        <v>2</v>
      </c>
      <c r="C63" s="392"/>
    </row>
    <row r="64" ht="24" customHeight="1" spans="1:3">
      <c r="A64" s="157" t="s">
        <v>1240</v>
      </c>
      <c r="B64" s="154">
        <v>16</v>
      </c>
      <c r="C64" s="392"/>
    </row>
    <row r="65" ht="24" customHeight="1" spans="1:3">
      <c r="A65" s="157" t="s">
        <v>1241</v>
      </c>
      <c r="B65" s="154"/>
      <c r="C65" s="392"/>
    </row>
    <row r="66" ht="24" customHeight="1" spans="1:3">
      <c r="A66" s="157" t="s">
        <v>1242</v>
      </c>
      <c r="B66" s="154">
        <v>1095</v>
      </c>
      <c r="C66" s="392">
        <v>4.4206</v>
      </c>
    </row>
    <row r="67" ht="24" customHeight="1" spans="1:3">
      <c r="A67" s="157" t="s">
        <v>1243</v>
      </c>
      <c r="B67" s="154">
        <v>8303</v>
      </c>
      <c r="C67" s="392">
        <v>10906.007221</v>
      </c>
    </row>
    <row r="68" ht="24" customHeight="1" spans="1:3">
      <c r="A68" s="157" t="s">
        <v>1244</v>
      </c>
      <c r="B68" s="154">
        <v>1496</v>
      </c>
      <c r="C68" s="159"/>
    </row>
    <row r="69" ht="24" customHeight="1" spans="1:3">
      <c r="A69" s="157" t="s">
        <v>1245</v>
      </c>
      <c r="B69" s="159"/>
      <c r="C69" s="159">
        <v>860.024717</v>
      </c>
    </row>
    <row r="70" ht="24" customHeight="1" spans="1:3">
      <c r="A70" s="157" t="s">
        <v>305</v>
      </c>
      <c r="B70" s="159"/>
      <c r="C70" s="159"/>
    </row>
    <row r="71" ht="23.1" customHeight="1" spans="1:3">
      <c r="A71" s="402" t="s">
        <v>1247</v>
      </c>
      <c r="B71" s="402"/>
      <c r="C71" s="402"/>
    </row>
    <row r="72" ht="20.1" customHeight="1" spans="1:3">
      <c r="A72" s="403"/>
      <c r="B72" s="403"/>
      <c r="C72" s="403"/>
    </row>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sheetData>
  <autoFilter ref="A1:C71">
    <extLst/>
  </autoFilter>
  <mergeCells count="2">
    <mergeCell ref="A2:C2"/>
    <mergeCell ref="A71:C71"/>
  </mergeCells>
  <printOptions horizontalCentered="1"/>
  <pageMargins left="1.00347222222222" right="1.00347222222222" top="1.37777777777778" bottom="1.14166666666667" header="0.590277777777778" footer="0.786805555555556"/>
  <pageSetup paperSize="9" scale="95" fitToHeight="0" orientation="portrait" blackAndWhite="1" errors="blank"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45</vt:i4>
      </vt:variant>
    </vt:vector>
  </HeadingPairs>
  <TitlesOfParts>
    <vt:vector size="45" baseType="lpstr">
      <vt:lpstr>01-2022全区收入</vt:lpstr>
      <vt:lpstr>02-2022全区支出</vt:lpstr>
      <vt:lpstr>03-2022全区公共平衡</vt:lpstr>
      <vt:lpstr>续表3-2022全区公共平衡 </vt:lpstr>
      <vt:lpstr>04-2022区级公共平衡 </vt:lpstr>
      <vt:lpstr>续表4-2022区级公共平衡  </vt:lpstr>
      <vt:lpstr>05-2022公共本级支出功能 </vt:lpstr>
      <vt:lpstr>06-2022公共线下 </vt:lpstr>
      <vt:lpstr>续06-2022公共线下</vt:lpstr>
      <vt:lpstr>07-2022转移支付分地区</vt:lpstr>
      <vt:lpstr>08-2022转移支付分项目 </vt:lpstr>
      <vt:lpstr>9-2022全区基金平衡 </vt:lpstr>
      <vt:lpstr>续9-2022全区基金平衡</vt:lpstr>
      <vt:lpstr>10-2022区级基金平衡</vt:lpstr>
      <vt:lpstr>续10-2022区级基金平衡 </vt:lpstr>
      <vt:lpstr>11-2022基金支出</vt:lpstr>
      <vt:lpstr>12-2022基金转移支付收支</vt:lpstr>
      <vt:lpstr>续12-2022基金转移支付收支</vt:lpstr>
      <vt:lpstr>13-2022全区国资 </vt:lpstr>
      <vt:lpstr>续13-2022全区国资</vt:lpstr>
      <vt:lpstr>14-2022区级国资 </vt:lpstr>
      <vt:lpstr>续14-2022区级国资</vt:lpstr>
      <vt:lpstr>15-全区2023公共平衡</vt:lpstr>
      <vt:lpstr>续15-全区2023公共平衡 </vt:lpstr>
      <vt:lpstr>16-2023区级公共平衡</vt:lpstr>
      <vt:lpstr>续16-2023区级公共平衡 </vt:lpstr>
      <vt:lpstr>17-2023区级公共本级支出功能 </vt:lpstr>
      <vt:lpstr>18-2023区级公共基本和项目 </vt:lpstr>
      <vt:lpstr>19-2023区级公共本级基本支出经济 </vt:lpstr>
      <vt:lpstr>20-2023公共线下</vt:lpstr>
      <vt:lpstr>续20-2023公共线下 </vt:lpstr>
      <vt:lpstr>21-2023转移支付分地区</vt:lpstr>
      <vt:lpstr>22-2023转移支付分项目</vt:lpstr>
      <vt:lpstr>23-2023全区基金平衡</vt:lpstr>
      <vt:lpstr>24-2023区级基金平衡</vt:lpstr>
      <vt:lpstr>25-2023区级基金支出</vt:lpstr>
      <vt:lpstr>26-2023基金转移支付</vt:lpstr>
      <vt:lpstr>27-2023全区国资</vt:lpstr>
      <vt:lpstr>28-2023区级国资</vt:lpstr>
      <vt:lpstr>29-2022债务限额、余额</vt:lpstr>
      <vt:lpstr>30-2022、2023一般债务余额</vt:lpstr>
      <vt:lpstr>31-2022、2023专项债务余额</vt:lpstr>
      <vt:lpstr>32-债务还本付息</vt:lpstr>
      <vt:lpstr>33-2023年提前下达</vt:lpstr>
      <vt:lpstr>34-2023新增债券安排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2021-01-09T12:34:00Z</cp:lastPrinted>
  <dcterms:modified xsi:type="dcterms:W3CDTF">2023-02-04T12:36:46Z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4B84CE580EEE41848EBDEF1148D2D10A</vt:lpwstr>
  </property>
</Properties>
</file>