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<sst xmlns="http://schemas.openxmlformats.org/spreadsheetml/2006/main" count="107" uniqueCount="56">
  <si>
    <t>附件2</t>
  </si>
  <si>
    <t>概算对比表</t>
  </si>
  <si>
    <t>序号</t>
  </si>
  <si>
    <t>项目名称</t>
  </si>
  <si>
    <t>送审概算（万元）</t>
  </si>
  <si>
    <t>审核概算（万元）</t>
  </si>
  <si>
    <t>审增减
金额
（万元）</t>
  </si>
  <si>
    <t>审增减率</t>
  </si>
  <si>
    <t>备注</t>
  </si>
  <si>
    <t>建筑工程</t>
  </si>
  <si>
    <t>机电设备安装工程</t>
  </si>
  <si>
    <t>施工临时工程</t>
  </si>
  <si>
    <t>独立费用</t>
  </si>
  <si>
    <t>合计</t>
  </si>
  <si>
    <t>一</t>
  </si>
  <si>
    <t>工程费用</t>
  </si>
  <si>
    <t>中敖水文站</t>
  </si>
  <si>
    <t>万古·曹家水文站</t>
  </si>
  <si>
    <t>雍溪水文站</t>
  </si>
  <si>
    <t>三驱水文站</t>
  </si>
  <si>
    <t>水位站</t>
  </si>
  <si>
    <t>17座</t>
  </si>
  <si>
    <t>二</t>
  </si>
  <si>
    <t>建设用地费</t>
  </si>
  <si>
    <t>按送审金额计算</t>
  </si>
  <si>
    <t>勘测设计费</t>
  </si>
  <si>
    <t>按发改价格〔2015〕299号文并结合计价格〔2002〕10号文计取</t>
  </si>
  <si>
    <t>招标费用(招标代理费、交易服务费)</t>
  </si>
  <si>
    <t>工程招标</t>
  </si>
  <si>
    <t>按计价格〔2002〕1980号文计取</t>
  </si>
  <si>
    <t>公共资源交易服务费</t>
  </si>
  <si>
    <t>按渝价[2018]54号文计取</t>
  </si>
  <si>
    <t>工程建设监理费</t>
  </si>
  <si>
    <t>按发改价格〔2015〕299号文并结合发改价格〔2007〕670号文计取</t>
  </si>
  <si>
    <t>工程造价咨询服务费</t>
  </si>
  <si>
    <t>按渝价〔2013〕428号文计取</t>
  </si>
  <si>
    <t>建设项目管理费（含生产准备费、安全生产费、质检费）</t>
  </si>
  <si>
    <t>项目建设管理费</t>
  </si>
  <si>
    <t>按财建〔2016〕504号文计取</t>
  </si>
  <si>
    <t>安全生产费</t>
  </si>
  <si>
    <t>根据重庆2021水利工程编制办法计算按工程费用*2%计算</t>
  </si>
  <si>
    <t>其他费用（含工程保险、比测率定等）</t>
  </si>
  <si>
    <t>工程保险费</t>
  </si>
  <si>
    <t>按工程费*0.45%</t>
  </si>
  <si>
    <t>比测率定费（包含新、老设备）</t>
  </si>
  <si>
    <t>已包含在机电设备安装工程</t>
  </si>
  <si>
    <t>三</t>
  </si>
  <si>
    <t>基本预备费</t>
  </si>
  <si>
    <t>（一+二）*5%</t>
  </si>
  <si>
    <t>四</t>
  </si>
  <si>
    <t>总投资</t>
  </si>
  <si>
    <t>一+二+三</t>
  </si>
  <si>
    <t>五</t>
  </si>
  <si>
    <t>六</t>
  </si>
  <si>
    <t>七</t>
  </si>
  <si>
    <t>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</si>
</sst>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8"/>
      <color theme="1"/>
      <name val="仿宋"/>
      <charset val="134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b/>
      <sz val="9"/>
      <color indexed="8"/>
      <name val="Arial"/>
      <charset val="0"/>
    </font>
    <font>
      <sz val="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A7" workbookViewId="0">
      <selection activeCell="O24" sqref="O24"/>
    </sheetView>
  </sheetViews>
  <sheetFormatPr defaultColWidth="9" defaultRowHeight="28" customHeight="1"/>
  <cols>
    <col min="1" max="1" width="4.75" style="2" customWidth="1"/>
    <col min="2" max="2" width="15.5" style="13" customWidth="1"/>
    <col min="3" max="3" width="6.875" style="14" customWidth="1"/>
    <col min="4" max="4" width="10.125" style="15" customWidth="1"/>
    <col min="5" max="5" width="8.75" style="15" customWidth="1"/>
    <col min="6" max="6" width="7.875" style="14" customWidth="1"/>
    <col min="7" max="7" width="9.25" style="14" customWidth="1"/>
    <col min="8" max="8" width="8" style="14" customWidth="1"/>
    <col min="9" max="9" width="8.125" style="15" customWidth="1"/>
    <col min="10" max="10" width="5.625" style="15" customWidth="1"/>
    <col min="11" max="11" width="7.125" style="14" customWidth="1"/>
    <col min="12" max="12" width="9.125" style="14" customWidth="1"/>
    <col min="13" max="13" width="9.25" style="2" customWidth="1"/>
    <col min="14" max="14" width="7.625" style="2" customWidth="1"/>
    <col min="15" max="15" width="15.25" style="16" customWidth="1"/>
    <col min="16" max="16384" width="9" style="2"/>
  </cols>
  <sheetData>
    <row r="1" customHeight="1" spans="1:15">
      <c r="A1" s="17" t="s">
        <v>0</v>
      </c>
      <c r="B1" s="18"/>
      <c r="C1" s="19"/>
      <c r="D1" s="20"/>
      <c r="E1" s="20"/>
      <c r="F1" s="19"/>
      <c r="G1" s="19"/>
      <c r="H1" s="19"/>
      <c r="I1" s="20"/>
      <c r="J1" s="20"/>
      <c r="K1" s="19"/>
      <c r="L1" s="19"/>
      <c r="M1" s="17"/>
      <c r="N1" s="17"/>
      <c r="O1" s="17"/>
    </row>
    <row r="2" customHeight="1" spans="1:15">
      <c r="A2" s="3" t="s">
        <v>1</v>
      </c>
      <c r="B2" s="4"/>
      <c r="C2" s="21"/>
      <c r="D2" s="22"/>
      <c r="E2" s="22"/>
      <c r="F2" s="21"/>
      <c r="G2" s="21"/>
      <c r="H2" s="21"/>
      <c r="I2" s="22"/>
      <c r="J2" s="22"/>
      <c r="K2" s="21"/>
      <c r="L2" s="21"/>
      <c r="M2" s="3"/>
      <c r="N2" s="3"/>
      <c r="O2" s="3"/>
    </row>
    <row r="3" customHeight="1" spans="1:15">
      <c r="A3" s="23" t="s">
        <v>2</v>
      </c>
      <c r="B3" s="24" t="s">
        <v>3</v>
      </c>
      <c r="C3" s="25" t="s">
        <v>4</v>
      </c>
      <c r="D3" s="25"/>
      <c r="E3" s="25"/>
      <c r="F3" s="26"/>
      <c r="G3" s="26"/>
      <c r="H3" s="25" t="s">
        <v>5</v>
      </c>
      <c r="I3" s="25"/>
      <c r="J3" s="25"/>
      <c r="K3" s="26"/>
      <c r="L3" s="26"/>
      <c r="M3" s="34" t="s">
        <v>6</v>
      </c>
      <c r="N3" s="35" t="s">
        <v>7</v>
      </c>
      <c r="O3" s="34" t="s">
        <v>8</v>
      </c>
    </row>
    <row r="4" customHeight="1" spans="1:15">
      <c r="A4" s="23"/>
      <c r="B4" s="24"/>
      <c r="C4" s="26" t="s">
        <v>9</v>
      </c>
      <c r="D4" s="25" t="s">
        <v>10</v>
      </c>
      <c r="E4" s="25" t="s">
        <v>11</v>
      </c>
      <c r="F4" s="26" t="s">
        <v>12</v>
      </c>
      <c r="G4" s="26" t="s">
        <v>13</v>
      </c>
      <c r="H4" s="26" t="s">
        <v>9</v>
      </c>
      <c r="I4" s="25" t="s">
        <v>10</v>
      </c>
      <c r="J4" s="25" t="s">
        <v>11</v>
      </c>
      <c r="K4" s="26" t="s">
        <v>12</v>
      </c>
      <c r="L4" s="26" t="s">
        <v>13</v>
      </c>
      <c r="M4" s="36"/>
      <c r="N4" s="35"/>
      <c r="O4" s="34"/>
    </row>
    <row r="5" s="1" customFormat="1" customHeight="1" spans="1:15">
      <c r="A5" s="23" t="s">
        <v>14</v>
      </c>
      <c r="B5" s="24" t="s">
        <v>15</v>
      </c>
      <c r="C5" s="26">
        <f t="shared" ref="C5:J5" si="0">SUM(C6:C10)</f>
        <v>80.667</v>
      </c>
      <c r="D5" s="25">
        <f t="shared" si="0"/>
        <v>1136.385</v>
      </c>
      <c r="E5" s="25">
        <f t="shared" si="0"/>
        <v>2.177</v>
      </c>
      <c r="F5" s="26"/>
      <c r="G5" s="26">
        <f>+E5+D5+C5</f>
        <v>1219.229</v>
      </c>
      <c r="H5" s="26">
        <f t="shared" si="0"/>
        <v>80.5</v>
      </c>
      <c r="I5" s="25">
        <f t="shared" si="0"/>
        <v>1100.94</v>
      </c>
      <c r="J5" s="25">
        <f t="shared" si="0"/>
        <v>2.17</v>
      </c>
      <c r="K5" s="26"/>
      <c r="L5" s="26">
        <f t="shared" ref="L5:L10" si="1">+J5+I5+H5</f>
        <v>1183.61</v>
      </c>
      <c r="M5" s="26">
        <f>L5-G5</f>
        <v>-35.6189999999997</v>
      </c>
      <c r="N5" s="37">
        <f>M5/G5</f>
        <v>-0.0292143641596449</v>
      </c>
      <c r="O5" s="23"/>
    </row>
    <row r="6" customHeight="1" spans="1:15">
      <c r="A6" s="27">
        <v>1</v>
      </c>
      <c r="B6" s="28" t="s">
        <v>16</v>
      </c>
      <c r="C6" s="29">
        <v>12.04</v>
      </c>
      <c r="D6" s="30">
        <v>184.25</v>
      </c>
      <c r="E6" s="30">
        <v>0.61</v>
      </c>
      <c r="F6" s="29"/>
      <c r="G6" s="29">
        <f>C6+D6+E6+F6</f>
        <v>196.9</v>
      </c>
      <c r="H6" s="29">
        <v>12</v>
      </c>
      <c r="I6" s="29">
        <v>183.15</v>
      </c>
      <c r="J6" s="29">
        <v>0.61</v>
      </c>
      <c r="K6" s="29"/>
      <c r="L6" s="29">
        <f t="shared" si="1"/>
        <v>195.76</v>
      </c>
      <c r="M6" s="29">
        <f t="shared" ref="M6:M12" si="2">L6-G6</f>
        <v>-1.13999999999999</v>
      </c>
      <c r="N6" s="38">
        <f t="shared" ref="N6:N12" si="3">M6/G6</f>
        <v>-0.00578974098527164</v>
      </c>
      <c r="O6" s="27"/>
    </row>
    <row r="7" customHeight="1" spans="1:15">
      <c r="A7" s="27">
        <v>2</v>
      </c>
      <c r="B7" s="28" t="s">
        <v>17</v>
      </c>
      <c r="C7" s="29">
        <v>9.19</v>
      </c>
      <c r="D7" s="30">
        <v>188.56</v>
      </c>
      <c r="E7" s="30">
        <v>0.463</v>
      </c>
      <c r="F7" s="29"/>
      <c r="G7" s="29">
        <f t="shared" ref="G7:G24" si="4">C7+D7+E7+F7</f>
        <v>198.213</v>
      </c>
      <c r="H7" s="29">
        <v>9.17</v>
      </c>
      <c r="I7" s="29">
        <v>187.8</v>
      </c>
      <c r="J7" s="29">
        <v>0.46</v>
      </c>
      <c r="K7" s="29"/>
      <c r="L7" s="29">
        <f t="shared" si="1"/>
        <v>197.43</v>
      </c>
      <c r="M7" s="29">
        <f t="shared" si="2"/>
        <v>-0.782999999999987</v>
      </c>
      <c r="N7" s="38">
        <f t="shared" si="3"/>
        <v>-0.00395029589381114</v>
      </c>
      <c r="O7" s="27"/>
    </row>
    <row r="8" customHeight="1" spans="1:15">
      <c r="A8" s="27">
        <v>3</v>
      </c>
      <c r="B8" s="31" t="s">
        <v>18</v>
      </c>
      <c r="C8" s="29">
        <v>11.49</v>
      </c>
      <c r="D8" s="30">
        <v>167.75</v>
      </c>
      <c r="E8" s="30">
        <v>0.572</v>
      </c>
      <c r="F8" s="29"/>
      <c r="G8" s="29">
        <f t="shared" si="4"/>
        <v>179.812</v>
      </c>
      <c r="H8" s="29">
        <v>11.45</v>
      </c>
      <c r="I8" s="29">
        <v>165.95</v>
      </c>
      <c r="J8" s="29">
        <v>0.57</v>
      </c>
      <c r="K8" s="29"/>
      <c r="L8" s="29">
        <f t="shared" si="1"/>
        <v>177.97</v>
      </c>
      <c r="M8" s="29">
        <f t="shared" si="2"/>
        <v>-1.84200000000004</v>
      </c>
      <c r="N8" s="38">
        <f t="shared" si="3"/>
        <v>-0.0102440326563302</v>
      </c>
      <c r="O8" s="27"/>
    </row>
    <row r="9" customHeight="1" spans="1:15">
      <c r="A9" s="27">
        <v>4</v>
      </c>
      <c r="B9" s="28" t="s">
        <v>19</v>
      </c>
      <c r="C9" s="29">
        <v>10.7</v>
      </c>
      <c r="D9" s="30">
        <v>171.25</v>
      </c>
      <c r="E9" s="30">
        <v>0.532</v>
      </c>
      <c r="F9" s="29"/>
      <c r="G9" s="29">
        <f t="shared" si="4"/>
        <v>182.482</v>
      </c>
      <c r="H9" s="29">
        <v>10.65</v>
      </c>
      <c r="I9" s="29">
        <v>170.15</v>
      </c>
      <c r="J9" s="29">
        <v>0.53</v>
      </c>
      <c r="K9" s="29"/>
      <c r="L9" s="29">
        <f t="shared" si="1"/>
        <v>181.33</v>
      </c>
      <c r="M9" s="29">
        <f t="shared" si="2"/>
        <v>-1.15199999999999</v>
      </c>
      <c r="N9" s="38">
        <f t="shared" si="3"/>
        <v>-0.006312951414386</v>
      </c>
      <c r="O9" s="27"/>
    </row>
    <row r="10" customHeight="1" spans="1:15">
      <c r="A10" s="27">
        <v>5</v>
      </c>
      <c r="B10" s="28" t="s">
        <v>20</v>
      </c>
      <c r="C10" s="29">
        <f>2.191*17</f>
        <v>37.247</v>
      </c>
      <c r="D10" s="30">
        <f>24.975*17</f>
        <v>424.575</v>
      </c>
      <c r="E10" s="30"/>
      <c r="F10" s="29"/>
      <c r="G10" s="29">
        <f t="shared" si="4"/>
        <v>461.822</v>
      </c>
      <c r="H10" s="32">
        <f>2.19*17</f>
        <v>37.23</v>
      </c>
      <c r="I10" s="39">
        <f>23.17*17</f>
        <v>393.89</v>
      </c>
      <c r="J10" s="39"/>
      <c r="K10" s="29"/>
      <c r="L10" s="29">
        <f t="shared" si="1"/>
        <v>431.12</v>
      </c>
      <c r="M10" s="29">
        <f t="shared" si="2"/>
        <v>-30.702</v>
      </c>
      <c r="N10" s="38">
        <f t="shared" si="3"/>
        <v>-0.0664801590223073</v>
      </c>
      <c r="O10" s="27" t="s">
        <v>21</v>
      </c>
    </row>
    <row r="11" s="1" customFormat="1" customHeight="1" spans="1:15">
      <c r="A11" s="23" t="s">
        <v>22</v>
      </c>
      <c r="B11" s="24" t="s">
        <v>12</v>
      </c>
      <c r="C11" s="33"/>
      <c r="D11" s="25"/>
      <c r="E11" s="25"/>
      <c r="F11" s="26">
        <f>+F12+F13+F14+F17+F18+F19+F22</f>
        <v>182.583092</v>
      </c>
      <c r="G11" s="26">
        <f t="shared" si="4"/>
        <v>182.583092</v>
      </c>
      <c r="H11" s="26"/>
      <c r="I11" s="25"/>
      <c r="J11" s="25"/>
      <c r="K11" s="26">
        <f>+K12+K13+K14+K17+K18+K19+K22</f>
        <v>188.452315</v>
      </c>
      <c r="L11" s="26">
        <f>H11+I11+J11+K11</f>
        <v>188.452315</v>
      </c>
      <c r="M11" s="26">
        <f t="shared" si="2"/>
        <v>5.86922300000001</v>
      </c>
      <c r="N11" s="37">
        <f t="shared" si="3"/>
        <v>0.0321454902297306</v>
      </c>
      <c r="O11" s="23"/>
    </row>
    <row r="12" s="2" customFormat="1" customHeight="1" spans="1:15">
      <c r="A12" s="27">
        <v>1</v>
      </c>
      <c r="B12" s="28" t="s">
        <v>23</v>
      </c>
      <c r="C12" s="29"/>
      <c r="D12" s="30"/>
      <c r="E12" s="30"/>
      <c r="F12" s="29">
        <v>24.384937</v>
      </c>
      <c r="G12" s="29">
        <f t="shared" si="4"/>
        <v>24.384937</v>
      </c>
      <c r="H12" s="29"/>
      <c r="I12" s="30"/>
      <c r="J12" s="30"/>
      <c r="K12" s="29">
        <v>24.384937</v>
      </c>
      <c r="L12" s="29">
        <f t="shared" ref="L12:L24" si="5">H12+I12+J12+K12</f>
        <v>24.384937</v>
      </c>
      <c r="M12" s="27">
        <f t="shared" si="2"/>
        <v>0</v>
      </c>
      <c r="N12" s="38">
        <f t="shared" si="3"/>
        <v>0</v>
      </c>
      <c r="O12" s="27" t="s">
        <v>24</v>
      </c>
    </row>
    <row r="13" s="2" customFormat="1" ht="33" customHeight="1" spans="1:15">
      <c r="A13" s="27">
        <v>2</v>
      </c>
      <c r="B13" s="28" t="s">
        <v>25</v>
      </c>
      <c r="C13" s="29"/>
      <c r="D13" s="30"/>
      <c r="E13" s="30"/>
      <c r="F13" s="29">
        <v>60.96236</v>
      </c>
      <c r="G13" s="29">
        <f t="shared" si="4"/>
        <v>60.96236</v>
      </c>
      <c r="H13" s="29"/>
      <c r="I13" s="30"/>
      <c r="J13" s="30"/>
      <c r="K13" s="29">
        <v>53.259807</v>
      </c>
      <c r="L13" s="29">
        <f t="shared" si="5"/>
        <v>53.259807</v>
      </c>
      <c r="M13" s="29">
        <f t="shared" ref="M13:M26" si="6">L13-G13</f>
        <v>-7.702553</v>
      </c>
      <c r="N13" s="38">
        <f t="shared" ref="N13:N26" si="7">M13/G13</f>
        <v>-0.126349324402795</v>
      </c>
      <c r="O13" s="28" t="s">
        <v>26</v>
      </c>
    </row>
    <row r="14" s="2" customFormat="1" customHeight="1" spans="1:15">
      <c r="A14" s="27">
        <v>3</v>
      </c>
      <c r="B14" s="28" t="s">
        <v>27</v>
      </c>
      <c r="C14" s="29"/>
      <c r="D14" s="30"/>
      <c r="E14" s="30"/>
      <c r="F14" s="29">
        <v>9.753986</v>
      </c>
      <c r="G14" s="29">
        <f t="shared" si="4"/>
        <v>9.753986</v>
      </c>
      <c r="H14" s="29"/>
      <c r="I14" s="30"/>
      <c r="J14" s="30"/>
      <c r="K14" s="29">
        <v>15.768418</v>
      </c>
      <c r="L14" s="29">
        <f t="shared" si="5"/>
        <v>15.768418</v>
      </c>
      <c r="M14" s="29">
        <f t="shared" si="6"/>
        <v>6.014432</v>
      </c>
      <c r="N14" s="38">
        <f t="shared" si="7"/>
        <v>0.616612736577641</v>
      </c>
      <c r="O14" s="27"/>
    </row>
    <row r="15" s="2" customFormat="1" ht="27" customHeight="1" spans="1:15">
      <c r="A15" s="27">
        <v>3.1</v>
      </c>
      <c r="B15" s="28" t="s">
        <v>28</v>
      </c>
      <c r="C15" s="29"/>
      <c r="D15" s="30"/>
      <c r="E15" s="30"/>
      <c r="F15" s="29">
        <v>8.534736</v>
      </c>
      <c r="G15" s="29">
        <f t="shared" si="4"/>
        <v>8.534736</v>
      </c>
      <c r="H15" s="29"/>
      <c r="I15" s="30"/>
      <c r="J15" s="30"/>
      <c r="K15" s="29">
        <v>14.584863</v>
      </c>
      <c r="L15" s="29">
        <f t="shared" si="5"/>
        <v>14.584863</v>
      </c>
      <c r="M15" s="29">
        <f t="shared" si="6"/>
        <v>6.050127</v>
      </c>
      <c r="N15" s="38">
        <f t="shared" si="7"/>
        <v>0.708882735212899</v>
      </c>
      <c r="O15" s="40" t="s">
        <v>29</v>
      </c>
    </row>
    <row r="16" s="2" customFormat="1" customHeight="1" spans="1:15">
      <c r="A16" s="27">
        <v>3.2</v>
      </c>
      <c r="B16" s="28" t="s">
        <v>30</v>
      </c>
      <c r="C16" s="29"/>
      <c r="D16" s="30"/>
      <c r="E16" s="30"/>
      <c r="F16" s="29">
        <v>1.21925</v>
      </c>
      <c r="G16" s="29">
        <f t="shared" si="4"/>
        <v>1.21925</v>
      </c>
      <c r="H16" s="29"/>
      <c r="I16" s="30"/>
      <c r="J16" s="30"/>
      <c r="K16" s="29">
        <v>1.183555</v>
      </c>
      <c r="L16" s="29">
        <f t="shared" si="5"/>
        <v>1.183555</v>
      </c>
      <c r="M16" s="29">
        <f t="shared" si="6"/>
        <v>-0.035695</v>
      </c>
      <c r="N16" s="38">
        <f t="shared" si="7"/>
        <v>-0.0292761943817921</v>
      </c>
      <c r="O16" s="40" t="s">
        <v>31</v>
      </c>
    </row>
    <row r="17" s="2" customFormat="1" ht="38" customHeight="1" spans="1:15">
      <c r="A17" s="27">
        <v>4</v>
      </c>
      <c r="B17" s="28" t="s">
        <v>32</v>
      </c>
      <c r="C17" s="29"/>
      <c r="D17" s="30"/>
      <c r="E17" s="30"/>
      <c r="F17" s="29">
        <v>23.775319</v>
      </c>
      <c r="G17" s="29">
        <f t="shared" si="4"/>
        <v>23.775319</v>
      </c>
      <c r="H17" s="29"/>
      <c r="I17" s="30"/>
      <c r="J17" s="30"/>
      <c r="K17" s="29">
        <v>39.05719</v>
      </c>
      <c r="L17" s="29">
        <f t="shared" si="5"/>
        <v>39.05719</v>
      </c>
      <c r="M17" s="29">
        <f t="shared" si="6"/>
        <v>15.281871</v>
      </c>
      <c r="N17" s="38">
        <f t="shared" si="7"/>
        <v>0.642761975139009</v>
      </c>
      <c r="O17" s="28" t="s">
        <v>33</v>
      </c>
    </row>
    <row r="18" s="2" customFormat="1" customHeight="1" spans="1:15">
      <c r="A18" s="27">
        <v>5</v>
      </c>
      <c r="B18" s="28" t="s">
        <v>34</v>
      </c>
      <c r="C18" s="29"/>
      <c r="D18" s="30"/>
      <c r="E18" s="30"/>
      <c r="F18" s="29">
        <v>9.45</v>
      </c>
      <c r="G18" s="29">
        <f t="shared" si="4"/>
        <v>9.45</v>
      </c>
      <c r="H18" s="29"/>
      <c r="I18" s="30"/>
      <c r="J18" s="30"/>
      <c r="K18" s="29">
        <v>3.313942</v>
      </c>
      <c r="L18" s="29">
        <f t="shared" si="5"/>
        <v>3.313942</v>
      </c>
      <c r="M18" s="29">
        <f t="shared" si="6"/>
        <v>-6.136058</v>
      </c>
      <c r="N18" s="38">
        <f t="shared" si="7"/>
        <v>-0.649318306878307</v>
      </c>
      <c r="O18" s="40" t="s">
        <v>35</v>
      </c>
    </row>
    <row r="19" s="2" customFormat="1" customHeight="1" spans="1:15">
      <c r="A19" s="27">
        <v>6</v>
      </c>
      <c r="B19" s="28" t="s">
        <v>36</v>
      </c>
      <c r="C19" s="29"/>
      <c r="D19" s="30"/>
      <c r="E19" s="30"/>
      <c r="F19" s="29">
        <v>30.481171</v>
      </c>
      <c r="G19" s="29">
        <f t="shared" si="4"/>
        <v>30.481171</v>
      </c>
      <c r="H19" s="29"/>
      <c r="I19" s="30"/>
      <c r="J19" s="30"/>
      <c r="K19" s="29">
        <v>47.342036</v>
      </c>
      <c r="L19" s="29">
        <f t="shared" si="5"/>
        <v>47.342036</v>
      </c>
      <c r="M19" s="29">
        <f t="shared" si="6"/>
        <v>16.860865</v>
      </c>
      <c r="N19" s="38">
        <f t="shared" si="7"/>
        <v>0.553156734037547</v>
      </c>
      <c r="O19" s="27"/>
    </row>
    <row r="20" s="2" customFormat="1" customHeight="1" spans="1:15">
      <c r="A20" s="27">
        <v>6.1</v>
      </c>
      <c r="B20" s="28" t="s">
        <v>37</v>
      </c>
      <c r="C20" s="29"/>
      <c r="D20" s="30"/>
      <c r="E20" s="30"/>
      <c r="F20" s="29">
        <v>18.288702</v>
      </c>
      <c r="G20" s="29">
        <f t="shared" si="4"/>
        <v>18.288702</v>
      </c>
      <c r="H20" s="29"/>
      <c r="I20" s="30"/>
      <c r="J20" s="30"/>
      <c r="K20" s="29">
        <v>23.671018</v>
      </c>
      <c r="L20" s="29">
        <f t="shared" si="5"/>
        <v>23.671018</v>
      </c>
      <c r="M20" s="29">
        <f t="shared" si="6"/>
        <v>5.382316</v>
      </c>
      <c r="N20" s="38">
        <f t="shared" si="7"/>
        <v>0.294297320826814</v>
      </c>
      <c r="O20" s="40" t="s">
        <v>38</v>
      </c>
    </row>
    <row r="21" s="2" customFormat="1" customHeight="1" spans="1:15">
      <c r="A21" s="27">
        <v>6.2</v>
      </c>
      <c r="B21" s="28" t="s">
        <v>39</v>
      </c>
      <c r="C21" s="29"/>
      <c r="D21" s="30"/>
      <c r="E21" s="30"/>
      <c r="F21" s="29">
        <v>12.192469</v>
      </c>
      <c r="G21" s="29">
        <f t="shared" si="4"/>
        <v>12.192469</v>
      </c>
      <c r="H21" s="29"/>
      <c r="I21" s="30"/>
      <c r="J21" s="30"/>
      <c r="K21" s="29">
        <v>23.671018</v>
      </c>
      <c r="L21" s="29">
        <f t="shared" si="5"/>
        <v>23.671018</v>
      </c>
      <c r="M21" s="29">
        <f t="shared" si="6"/>
        <v>11.478549</v>
      </c>
      <c r="N21" s="38">
        <f t="shared" si="7"/>
        <v>0.941445822007011</v>
      </c>
      <c r="O21" s="28" t="s">
        <v>40</v>
      </c>
    </row>
    <row r="22" s="2" customFormat="1" customHeight="1" spans="1:15">
      <c r="A22" s="27">
        <v>7</v>
      </c>
      <c r="B22" s="31" t="s">
        <v>41</v>
      </c>
      <c r="C22" s="29"/>
      <c r="D22" s="30"/>
      <c r="E22" s="30"/>
      <c r="F22" s="29">
        <v>23.775319</v>
      </c>
      <c r="G22" s="29">
        <f t="shared" si="4"/>
        <v>23.775319</v>
      </c>
      <c r="H22" s="29"/>
      <c r="I22" s="30"/>
      <c r="J22" s="30"/>
      <c r="K22" s="29">
        <v>5.325985</v>
      </c>
      <c r="L22" s="29">
        <f t="shared" si="5"/>
        <v>5.325985</v>
      </c>
      <c r="M22" s="29">
        <f t="shared" si="6"/>
        <v>-18.449334</v>
      </c>
      <c r="N22" s="38">
        <f t="shared" si="7"/>
        <v>-0.775986812206389</v>
      </c>
      <c r="O22" s="27"/>
    </row>
    <row r="23" s="2" customFormat="1" customHeight="1" spans="1:15">
      <c r="A23" s="27">
        <v>7.1</v>
      </c>
      <c r="B23" s="31" t="s">
        <v>42</v>
      </c>
      <c r="C23" s="29"/>
      <c r="D23" s="30"/>
      <c r="E23" s="30"/>
      <c r="F23" s="29">
        <v>5.486617</v>
      </c>
      <c r="G23" s="29">
        <f t="shared" si="4"/>
        <v>5.486617</v>
      </c>
      <c r="H23" s="29"/>
      <c r="I23" s="30"/>
      <c r="J23" s="30"/>
      <c r="K23" s="29">
        <v>5.325985</v>
      </c>
      <c r="L23" s="29">
        <f t="shared" si="5"/>
        <v>5.325985</v>
      </c>
      <c r="M23" s="29">
        <f t="shared" si="6"/>
        <v>-0.160632</v>
      </c>
      <c r="N23" s="38">
        <f t="shared" si="7"/>
        <v>-0.0292770572467514</v>
      </c>
      <c r="O23" s="27" t="s">
        <v>43</v>
      </c>
    </row>
    <row r="24" s="2" customFormat="1" customHeight="1" spans="1:15">
      <c r="A24" s="27">
        <v>7.2</v>
      </c>
      <c r="B24" s="31" t="s">
        <v>44</v>
      </c>
      <c r="C24" s="29"/>
      <c r="D24" s="30"/>
      <c r="E24" s="30"/>
      <c r="F24" s="29">
        <v>18.288702</v>
      </c>
      <c r="G24" s="29">
        <f t="shared" si="4"/>
        <v>18.288702</v>
      </c>
      <c r="H24" s="29"/>
      <c r="I24" s="30"/>
      <c r="J24" s="30"/>
      <c r="K24" s="29">
        <v>0</v>
      </c>
      <c r="L24" s="29">
        <f t="shared" si="5"/>
        <v>0</v>
      </c>
      <c r="M24" s="29">
        <f t="shared" si="6"/>
        <v>-18.288702</v>
      </c>
      <c r="N24" s="38">
        <f t="shared" si="7"/>
        <v>-1</v>
      </c>
      <c r="O24" s="40" t="s">
        <v>45</v>
      </c>
    </row>
    <row r="25" s="1" customFormat="1" customHeight="1" spans="1:15">
      <c r="A25" s="23" t="s">
        <v>46</v>
      </c>
      <c r="B25" s="24" t="s">
        <v>47</v>
      </c>
      <c r="C25" s="26"/>
      <c r="D25" s="25"/>
      <c r="E25" s="25"/>
      <c r="F25" s="26">
        <f>(G5+G11)*5%</f>
        <v>70.0906046</v>
      </c>
      <c r="G25" s="26">
        <f>F25</f>
        <v>70.0906046</v>
      </c>
      <c r="H25" s="26"/>
      <c r="I25" s="25"/>
      <c r="J25" s="25"/>
      <c r="K25" s="26">
        <f>(L5+L11)*5%</f>
        <v>68.60311575</v>
      </c>
      <c r="L25" s="26">
        <f>K25</f>
        <v>68.60311575</v>
      </c>
      <c r="M25" s="26">
        <f t="shared" si="6"/>
        <v>-1.48748884999998</v>
      </c>
      <c r="N25" s="37">
        <f t="shared" si="7"/>
        <v>-0.0212223715074071</v>
      </c>
      <c r="O25" s="23" t="s">
        <v>48</v>
      </c>
    </row>
    <row r="26" s="1" customFormat="1" customHeight="1" spans="1:15">
      <c r="A26" s="23" t="s">
        <v>49</v>
      </c>
      <c r="B26" s="24" t="s">
        <v>50</v>
      </c>
      <c r="C26" s="26"/>
      <c r="D26" s="25"/>
      <c r="E26" s="25"/>
      <c r="F26" s="26"/>
      <c r="G26" s="26">
        <v>1471.92</v>
      </c>
      <c r="H26" s="26"/>
      <c r="I26" s="25"/>
      <c r="J26" s="25"/>
      <c r="K26" s="26"/>
      <c r="L26" s="26">
        <f>+L5+L11+L25</f>
        <v>1440.66543075</v>
      </c>
      <c r="M26" s="26">
        <f t="shared" si="6"/>
        <v>-31.25456925</v>
      </c>
      <c r="N26" s="37">
        <f t="shared" si="7"/>
        <v>-0.0212338776903636</v>
      </c>
      <c r="O26" s="23" t="s">
        <v>51</v>
      </c>
    </row>
  </sheetData>
  <mergeCells count="8">
    <mergeCell ref="A2:O2"/>
    <mergeCell ref="C3:G3"/>
    <mergeCell ref="H3:L3"/>
    <mergeCell ref="A3:A4"/>
    <mergeCell ref="B3:B4"/>
    <mergeCell ref="M3:M4"/>
    <mergeCell ref="N3:N4"/>
    <mergeCell ref="O3:O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opLeftCell="D1" workbookViewId="0">
      <selection activeCell="Q2" sqref="Q2:Q13"/>
    </sheetView>
  </sheetViews>
  <sheetFormatPr defaultColWidth="9" defaultRowHeight="35" customHeight="1"/>
  <cols>
    <col min="1" max="1" width="9" style="2"/>
    <col min="2" max="2" width="42.625" style="2" customWidth="1"/>
    <col min="3" max="7" width="18.375" style="2" customWidth="1"/>
    <col min="8" max="8" width="11.625" style="2"/>
    <col min="9" max="9" width="28.25" style="2" customWidth="1"/>
    <col min="10" max="14" width="13.5" style="2" customWidth="1"/>
    <col min="15" max="15" width="10.375" style="2"/>
    <col min="16" max="17" width="12.875" style="2"/>
    <col min="18" max="16384" width="9" style="2"/>
  </cols>
  <sheetData>
    <row r="1" s="1" customFormat="1" customHeight="1" spans="1:14">
      <c r="A1" s="3" t="s">
        <v>2</v>
      </c>
      <c r="B1" s="3" t="s">
        <v>3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  <c r="I1" s="3" t="s">
        <v>3</v>
      </c>
      <c r="J1" s="4" t="s">
        <v>16</v>
      </c>
      <c r="K1" s="4" t="s">
        <v>17</v>
      </c>
      <c r="L1" s="4" t="s">
        <v>18</v>
      </c>
      <c r="M1" s="4" t="s">
        <v>19</v>
      </c>
      <c r="N1" s="4" t="s">
        <v>20</v>
      </c>
    </row>
    <row r="2" s="1" customFormat="1" customHeight="1" spans="1:17">
      <c r="A2" s="3" t="s">
        <v>14</v>
      </c>
      <c r="B2" s="4" t="s">
        <v>23</v>
      </c>
      <c r="C2" s="5">
        <v>39381.61</v>
      </c>
      <c r="D2" s="4">
        <v>39640.27</v>
      </c>
      <c r="E2" s="4">
        <v>35963.71</v>
      </c>
      <c r="F2" s="4">
        <v>36496.66</v>
      </c>
      <c r="G2" s="4">
        <v>92367.12</v>
      </c>
      <c r="I2" s="4" t="s">
        <v>23</v>
      </c>
      <c r="J2" s="5">
        <v>39381.61</v>
      </c>
      <c r="K2" s="4">
        <v>39640.27</v>
      </c>
      <c r="L2" s="4">
        <v>35963.71</v>
      </c>
      <c r="M2" s="4">
        <v>36496.66</v>
      </c>
      <c r="N2" s="4">
        <v>92367.12</v>
      </c>
      <c r="O2" s="1">
        <v>5433.36</v>
      </c>
      <c r="P2" s="1">
        <f>N2+M2+L2+K2+J2</f>
        <v>243849.37</v>
      </c>
      <c r="Q2" s="1">
        <f>P2/10000</f>
        <v>24.384937</v>
      </c>
    </row>
    <row r="3" s="1" customFormat="1" customHeight="1" spans="1:17">
      <c r="A3" s="3" t="s">
        <v>22</v>
      </c>
      <c r="B3" s="4" t="s">
        <v>25</v>
      </c>
      <c r="C3" s="5">
        <v>98454.04</v>
      </c>
      <c r="D3" s="3">
        <v>99100.68</v>
      </c>
      <c r="E3" s="3">
        <v>89909.27</v>
      </c>
      <c r="F3" s="3">
        <v>91241.64</v>
      </c>
      <c r="G3" s="3">
        <v>230917.97</v>
      </c>
      <c r="I3" s="4" t="s">
        <v>25</v>
      </c>
      <c r="J3" s="5">
        <v>88090.35</v>
      </c>
      <c r="K3" s="3">
        <v>88843.73</v>
      </c>
      <c r="L3" s="3">
        <v>80084.98</v>
      </c>
      <c r="M3" s="3">
        <v>81599.32</v>
      </c>
      <c r="N3" s="4">
        <f>O3*17</f>
        <v>193979.69</v>
      </c>
      <c r="O3" s="1">
        <v>11410.57</v>
      </c>
      <c r="P3" s="1">
        <f t="shared" ref="P3:P15" si="0">N3+M3+L3+K3+J3</f>
        <v>532598.07</v>
      </c>
      <c r="Q3" s="1">
        <f t="shared" ref="Q3:Q15" si="1">P3/10000</f>
        <v>53.259807</v>
      </c>
    </row>
    <row r="4" s="1" customFormat="1" customHeight="1" spans="1:17">
      <c r="A4" s="3" t="s">
        <v>46</v>
      </c>
      <c r="B4" s="4" t="s">
        <v>27</v>
      </c>
      <c r="C4" s="5">
        <f t="shared" ref="C4:G4" si="2">+C5+C6</f>
        <v>15752.65</v>
      </c>
      <c r="D4" s="5">
        <f t="shared" si="2"/>
        <v>15856.11</v>
      </c>
      <c r="E4" s="5">
        <f t="shared" si="2"/>
        <v>14385.49</v>
      </c>
      <c r="F4" s="5">
        <f t="shared" si="2"/>
        <v>14598.66</v>
      </c>
      <c r="G4" s="5">
        <v>36946.95</v>
      </c>
      <c r="I4" s="4" t="s">
        <v>27</v>
      </c>
      <c r="J4" s="5">
        <f t="shared" ref="J4:O4" si="3">+J5+J6</f>
        <v>18660.5</v>
      </c>
      <c r="K4" s="5">
        <f t="shared" si="3"/>
        <v>18794.45</v>
      </c>
      <c r="L4" s="5">
        <f t="shared" si="3"/>
        <v>17237.33</v>
      </c>
      <c r="M4" s="5">
        <f t="shared" si="3"/>
        <v>17506.55</v>
      </c>
      <c r="N4" s="4">
        <f t="shared" ref="N4:N15" si="4">O4*17</f>
        <v>85485.35</v>
      </c>
      <c r="O4" s="5">
        <f t="shared" si="3"/>
        <v>5028.55</v>
      </c>
      <c r="P4" s="1">
        <f t="shared" si="0"/>
        <v>157684.18</v>
      </c>
      <c r="Q4" s="1">
        <f t="shared" si="1"/>
        <v>15.768418</v>
      </c>
    </row>
    <row r="5" customHeight="1" spans="1:17">
      <c r="A5" s="6">
        <v>1</v>
      </c>
      <c r="B5" s="7" t="s">
        <v>28</v>
      </c>
      <c r="C5" s="8">
        <v>13783.57</v>
      </c>
      <c r="D5" s="6">
        <v>13874.1</v>
      </c>
      <c r="E5" s="6">
        <v>12587.3</v>
      </c>
      <c r="F5" s="6">
        <v>12773.83</v>
      </c>
      <c r="G5" s="6">
        <v>32328.56</v>
      </c>
      <c r="H5" s="1"/>
      <c r="I5" s="7" t="s">
        <v>28</v>
      </c>
      <c r="J5" s="8">
        <v>16702.94</v>
      </c>
      <c r="K5" s="6">
        <v>16820.14</v>
      </c>
      <c r="L5" s="6">
        <v>15457.66</v>
      </c>
      <c r="M5" s="6">
        <v>15693.23</v>
      </c>
      <c r="N5" s="4">
        <f t="shared" si="4"/>
        <v>81174.66</v>
      </c>
      <c r="O5" s="2">
        <v>4774.98</v>
      </c>
      <c r="P5" s="1">
        <f t="shared" si="0"/>
        <v>145848.63</v>
      </c>
      <c r="Q5" s="1">
        <f t="shared" si="1"/>
        <v>14.584863</v>
      </c>
    </row>
    <row r="6" customHeight="1" spans="1:17">
      <c r="A6" s="6">
        <v>2</v>
      </c>
      <c r="B6" s="7" t="s">
        <v>30</v>
      </c>
      <c r="C6" s="8">
        <v>1969.08</v>
      </c>
      <c r="D6" s="6">
        <v>1982.01</v>
      </c>
      <c r="E6" s="6">
        <v>1798.19</v>
      </c>
      <c r="F6" s="6">
        <v>1824.83</v>
      </c>
      <c r="G6" s="6">
        <v>4618.39</v>
      </c>
      <c r="H6" s="1"/>
      <c r="I6" s="7" t="s">
        <v>30</v>
      </c>
      <c r="J6" s="8">
        <v>1957.56</v>
      </c>
      <c r="K6" s="6">
        <v>1974.31</v>
      </c>
      <c r="L6" s="6">
        <v>1779.67</v>
      </c>
      <c r="M6" s="6">
        <v>1813.32</v>
      </c>
      <c r="N6" s="4">
        <f t="shared" si="4"/>
        <v>4310.69</v>
      </c>
      <c r="O6" s="2">
        <v>253.57</v>
      </c>
      <c r="P6" s="1">
        <f t="shared" si="0"/>
        <v>11835.55</v>
      </c>
      <c r="Q6" s="1">
        <f t="shared" si="1"/>
        <v>1.183555</v>
      </c>
    </row>
    <row r="7" s="1" customFormat="1" customHeight="1" spans="1:17">
      <c r="A7" s="3" t="s">
        <v>49</v>
      </c>
      <c r="B7" s="4" t="s">
        <v>32</v>
      </c>
      <c r="C7" s="9">
        <v>38397.07</v>
      </c>
      <c r="D7" s="3">
        <v>38649.26</v>
      </c>
      <c r="E7" s="3">
        <v>35064.61</v>
      </c>
      <c r="F7" s="3">
        <v>35584.24</v>
      </c>
      <c r="G7" s="3">
        <v>90058.01</v>
      </c>
      <c r="I7" s="4" t="s">
        <v>32</v>
      </c>
      <c r="J7" s="9">
        <v>64599.59</v>
      </c>
      <c r="K7" s="3">
        <v>65152.07</v>
      </c>
      <c r="L7" s="3">
        <v>58728.99</v>
      </c>
      <c r="M7" s="3">
        <v>59839.5</v>
      </c>
      <c r="N7" s="4">
        <f t="shared" si="4"/>
        <v>142251.75</v>
      </c>
      <c r="O7" s="1">
        <v>8367.75</v>
      </c>
      <c r="P7" s="1">
        <f t="shared" si="0"/>
        <v>390571.9</v>
      </c>
      <c r="Q7" s="1">
        <f t="shared" si="1"/>
        <v>39.05719</v>
      </c>
    </row>
    <row r="8" s="1" customFormat="1" customHeight="1" spans="1:17">
      <c r="A8" s="3" t="s">
        <v>52</v>
      </c>
      <c r="B8" s="4" t="s">
        <v>34</v>
      </c>
      <c r="C8" s="9">
        <v>4500</v>
      </c>
      <c r="D8" s="3">
        <v>4500</v>
      </c>
      <c r="E8" s="3">
        <v>4500</v>
      </c>
      <c r="F8" s="3">
        <v>4500</v>
      </c>
      <c r="G8" s="3">
        <v>76500</v>
      </c>
      <c r="I8" s="4" t="s">
        <v>34</v>
      </c>
      <c r="J8" s="9">
        <v>5481.18</v>
      </c>
      <c r="K8" s="3">
        <v>5528.05</v>
      </c>
      <c r="L8" s="3">
        <v>4983.07</v>
      </c>
      <c r="M8" s="3">
        <v>5077.29</v>
      </c>
      <c r="N8" s="4">
        <f t="shared" si="4"/>
        <v>12069.83</v>
      </c>
      <c r="O8" s="1">
        <v>709.99</v>
      </c>
      <c r="P8" s="1">
        <f t="shared" si="0"/>
        <v>33139.42</v>
      </c>
      <c r="Q8" s="1">
        <f t="shared" si="1"/>
        <v>3.313942</v>
      </c>
    </row>
    <row r="9" s="1" customFormat="1" customHeight="1" spans="1:17">
      <c r="A9" s="3" t="s">
        <v>53</v>
      </c>
      <c r="B9" s="4" t="s">
        <v>36</v>
      </c>
      <c r="C9" s="9">
        <f t="shared" ref="C9:G9" si="5">+C10+C11</f>
        <v>49227.02</v>
      </c>
      <c r="D9" s="9">
        <f t="shared" si="5"/>
        <v>49550.34</v>
      </c>
      <c r="E9" s="9">
        <f t="shared" si="5"/>
        <v>44954.63</v>
      </c>
      <c r="F9" s="9">
        <f t="shared" si="5"/>
        <v>45620.82</v>
      </c>
      <c r="G9" s="9">
        <v>115458.9</v>
      </c>
      <c r="I9" s="4" t="s">
        <v>36</v>
      </c>
      <c r="J9" s="9">
        <f t="shared" ref="J9:O9" si="6">+J10+J11</f>
        <v>78302.54</v>
      </c>
      <c r="K9" s="9">
        <f t="shared" si="6"/>
        <v>78972.2</v>
      </c>
      <c r="L9" s="9">
        <f t="shared" si="6"/>
        <v>71186.66</v>
      </c>
      <c r="M9" s="9">
        <f t="shared" si="6"/>
        <v>72532.72</v>
      </c>
      <c r="N9" s="4">
        <f t="shared" si="4"/>
        <v>172426.24</v>
      </c>
      <c r="O9" s="9">
        <f t="shared" si="6"/>
        <v>10142.72</v>
      </c>
      <c r="P9" s="1">
        <f t="shared" si="0"/>
        <v>473420.36</v>
      </c>
      <c r="Q9" s="1">
        <f t="shared" si="1"/>
        <v>47.342036</v>
      </c>
    </row>
    <row r="10" customHeight="1" spans="1:17">
      <c r="A10" s="6">
        <v>1</v>
      </c>
      <c r="B10" s="7" t="s">
        <v>37</v>
      </c>
      <c r="C10" s="10">
        <v>29536.21</v>
      </c>
      <c r="D10" s="6">
        <v>29730.2</v>
      </c>
      <c r="E10" s="6">
        <v>26972.78</v>
      </c>
      <c r="F10" s="6">
        <v>27372.49</v>
      </c>
      <c r="G10" s="6">
        <v>69275.34</v>
      </c>
      <c r="H10" s="1"/>
      <c r="I10" s="7" t="s">
        <v>37</v>
      </c>
      <c r="J10" s="10">
        <v>39151.27</v>
      </c>
      <c r="K10" s="6">
        <v>39486.1</v>
      </c>
      <c r="L10" s="6">
        <v>35593.33</v>
      </c>
      <c r="M10" s="6">
        <v>36266.36</v>
      </c>
      <c r="N10" s="4">
        <f t="shared" si="4"/>
        <v>86213.12</v>
      </c>
      <c r="O10" s="2">
        <v>5071.36</v>
      </c>
      <c r="P10" s="1">
        <f t="shared" si="0"/>
        <v>236710.18</v>
      </c>
      <c r="Q10" s="1">
        <f t="shared" si="1"/>
        <v>23.671018</v>
      </c>
    </row>
    <row r="11" customHeight="1" spans="1:17">
      <c r="A11" s="6">
        <v>2</v>
      </c>
      <c r="B11" s="7" t="s">
        <v>39</v>
      </c>
      <c r="C11" s="10">
        <v>19690.81</v>
      </c>
      <c r="D11" s="6">
        <v>19820.14</v>
      </c>
      <c r="E11" s="6">
        <v>17981.85</v>
      </c>
      <c r="F11" s="6">
        <v>18248.33</v>
      </c>
      <c r="G11" s="6">
        <v>46183.56</v>
      </c>
      <c r="H11" s="1"/>
      <c r="I11" s="7" t="s">
        <v>39</v>
      </c>
      <c r="J11" s="10">
        <v>39151.27</v>
      </c>
      <c r="K11" s="6">
        <v>39486.1</v>
      </c>
      <c r="L11" s="6">
        <v>35593.33</v>
      </c>
      <c r="M11" s="6">
        <v>36266.36</v>
      </c>
      <c r="N11" s="4">
        <f t="shared" si="4"/>
        <v>86213.12</v>
      </c>
      <c r="O11" s="2">
        <v>5071.36</v>
      </c>
      <c r="P11" s="1">
        <f t="shared" si="0"/>
        <v>236710.18</v>
      </c>
      <c r="Q11" s="1">
        <f t="shared" si="1"/>
        <v>23.671018</v>
      </c>
    </row>
    <row r="12" s="1" customFormat="1" customHeight="1" spans="1:17">
      <c r="A12" s="11" t="s">
        <v>54</v>
      </c>
      <c r="B12" s="11" t="s">
        <v>41</v>
      </c>
      <c r="C12" s="11">
        <f t="shared" ref="C12:G12" si="7">+C13+C14</f>
        <v>38397.07</v>
      </c>
      <c r="D12" s="11">
        <f t="shared" si="7"/>
        <v>38649.26</v>
      </c>
      <c r="E12" s="11">
        <f t="shared" si="7"/>
        <v>35064.61</v>
      </c>
      <c r="F12" s="11">
        <f t="shared" si="7"/>
        <v>35584.24</v>
      </c>
      <c r="G12" s="11">
        <v>90058.01</v>
      </c>
      <c r="I12" s="11" t="s">
        <v>41</v>
      </c>
      <c r="J12" s="11">
        <f t="shared" ref="J12:O12" si="8">+J13+J14</f>
        <v>8809.03</v>
      </c>
      <c r="K12" s="11">
        <f t="shared" si="8"/>
        <v>8884.37</v>
      </c>
      <c r="L12" s="11">
        <f t="shared" si="8"/>
        <v>8008.5</v>
      </c>
      <c r="M12" s="11">
        <f t="shared" si="8"/>
        <v>8159.93</v>
      </c>
      <c r="N12" s="4">
        <f t="shared" si="4"/>
        <v>19398.02</v>
      </c>
      <c r="O12" s="11">
        <f t="shared" si="8"/>
        <v>1141.06</v>
      </c>
      <c r="P12" s="1">
        <f t="shared" si="0"/>
        <v>53259.85</v>
      </c>
      <c r="Q12" s="1">
        <f t="shared" si="1"/>
        <v>5.325985</v>
      </c>
    </row>
    <row r="13" customHeight="1" spans="1:17">
      <c r="A13" s="12">
        <v>1</v>
      </c>
      <c r="B13" s="12" t="s">
        <v>42</v>
      </c>
      <c r="C13" s="12">
        <v>8860.86</v>
      </c>
      <c r="D13" s="6">
        <v>8919.06</v>
      </c>
      <c r="E13" s="6">
        <v>8091.83</v>
      </c>
      <c r="F13" s="6">
        <v>8211.75</v>
      </c>
      <c r="G13" s="6">
        <v>20782.67</v>
      </c>
      <c r="H13" s="1"/>
      <c r="I13" s="12" t="s">
        <v>42</v>
      </c>
      <c r="J13" s="12">
        <v>8809.03</v>
      </c>
      <c r="K13" s="6">
        <v>8884.37</v>
      </c>
      <c r="L13" s="6">
        <v>8008.5</v>
      </c>
      <c r="M13" s="6">
        <v>8159.93</v>
      </c>
      <c r="N13" s="4">
        <f t="shared" si="4"/>
        <v>19398.02</v>
      </c>
      <c r="O13" s="2">
        <v>1141.06</v>
      </c>
      <c r="P13" s="1">
        <f t="shared" si="0"/>
        <v>53259.85</v>
      </c>
      <c r="Q13" s="1">
        <f t="shared" si="1"/>
        <v>5.325985</v>
      </c>
    </row>
    <row r="14" customHeight="1" spans="1:17">
      <c r="A14" s="12">
        <v>2</v>
      </c>
      <c r="B14" s="12" t="s">
        <v>44</v>
      </c>
      <c r="C14" s="12">
        <v>29536.21</v>
      </c>
      <c r="D14" s="6">
        <v>29730.2</v>
      </c>
      <c r="E14" s="6">
        <v>26972.78</v>
      </c>
      <c r="F14" s="6">
        <v>27372.49</v>
      </c>
      <c r="G14" s="6">
        <v>69275.34</v>
      </c>
      <c r="H14" s="1"/>
      <c r="I14" s="12" t="s">
        <v>44</v>
      </c>
      <c r="J14" s="12"/>
      <c r="K14" s="6"/>
      <c r="L14" s="6"/>
      <c r="M14" s="6"/>
      <c r="N14" s="4">
        <f t="shared" si="4"/>
        <v>0</v>
      </c>
      <c r="P14" s="1">
        <f t="shared" si="0"/>
        <v>0</v>
      </c>
      <c r="Q14" s="1">
        <f t="shared" si="1"/>
        <v>0</v>
      </c>
    </row>
    <row r="15" s="1" customFormat="1" customHeight="1" spans="1:17">
      <c r="A15" s="11"/>
      <c r="B15" s="11" t="s">
        <v>55</v>
      </c>
      <c r="C15" s="11">
        <f t="shared" ref="C15:G15" si="9">+C2+C3+C4+C7+C8+C9+C12</f>
        <v>284109.46</v>
      </c>
      <c r="D15" s="11">
        <f t="shared" si="9"/>
        <v>285945.92</v>
      </c>
      <c r="E15" s="11">
        <f t="shared" si="9"/>
        <v>259842.32</v>
      </c>
      <c r="F15" s="11">
        <f t="shared" si="9"/>
        <v>263626.26</v>
      </c>
      <c r="G15" s="11">
        <f t="shared" si="9"/>
        <v>732306.96</v>
      </c>
      <c r="I15" s="11" t="s">
        <v>55</v>
      </c>
      <c r="J15" s="11">
        <f t="shared" ref="J15:O15" si="10">+J2+J3+J4+J7+J8+J9+J12</f>
        <v>303324.8</v>
      </c>
      <c r="K15" s="11">
        <f t="shared" si="10"/>
        <v>305815.14</v>
      </c>
      <c r="L15" s="11">
        <f t="shared" si="10"/>
        <v>276193.24</v>
      </c>
      <c r="M15" s="11">
        <f t="shared" si="10"/>
        <v>281211.97</v>
      </c>
      <c r="N15" s="4">
        <f t="shared" si="4"/>
        <v>717978</v>
      </c>
      <c r="O15" s="11">
        <f t="shared" si="10"/>
        <v>42234</v>
      </c>
      <c r="P15" s="1">
        <f t="shared" si="0"/>
        <v>1884523.15</v>
      </c>
      <c r="Q15" s="1">
        <f t="shared" si="1"/>
        <v>188.452315</v>
      </c>
    </row>
    <row r="16" customHeight="1" spans="1:7">
      <c r="A16" s="6"/>
      <c r="B16" s="4" t="s">
        <v>47</v>
      </c>
      <c r="C16" s="6"/>
      <c r="D16" s="6"/>
      <c r="E16" s="6"/>
      <c r="F16" s="6"/>
      <c r="G16" s="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2023-01-08T11:56:00Z</dcterms:created>
  <dcterms:modified xsi:type="dcterms:W3CDTF">2023-01-10T08:00:14Z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029203F050A44E81A4E9D773CFA274E6</vt:lpwstr>
  </property>
  <property fmtid="{D5CDD505-2E9C-101B-9397-08002B2CF9AE}" pid="3" name="KSOProductBuildVer">
    <vt:lpwstr>2052-11.1.0.12980</vt:lpwstr>
  </property>
</Properties>
</file>