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<sst xmlns="http://schemas.openxmlformats.org/spreadsheetml/2006/main" count="101" uniqueCount="54">
  <si>
    <t>附件2</t>
  </si>
  <si>
    <t>概算对比表</t>
  </si>
  <si>
    <t>序号</t>
  </si>
  <si>
    <t>项目名称</t>
  </si>
  <si>
    <t>送审概算（万元）</t>
  </si>
  <si>
    <t>审核概算（万元）</t>
  </si>
  <si>
    <t>审增减
金额
（万元）</t>
  </si>
  <si>
    <t>审增减率</t>
  </si>
  <si>
    <t>备注</t>
  </si>
  <si>
    <t>建筑工程</t>
  </si>
  <si>
    <t>机电设备安装工程</t>
  </si>
  <si>
    <t>施工临时工程</t>
  </si>
  <si>
    <t>独立费用</t>
  </si>
  <si>
    <t>合计</t>
  </si>
  <si>
    <t>一</t>
  </si>
  <si>
    <t>工程费用</t>
  </si>
  <si>
    <t>雍溪·凉风水文站</t>
  </si>
  <si>
    <t>高升水文站</t>
  </si>
  <si>
    <t>雨量站</t>
  </si>
  <si>
    <t>24座</t>
  </si>
  <si>
    <t>二</t>
  </si>
  <si>
    <t>建设用地费</t>
  </si>
  <si>
    <t>按送审金额计算</t>
  </si>
  <si>
    <t>勘测设计费</t>
  </si>
  <si>
    <t>按发改价格〔2015〕299号文并结合计价格〔2002〕10号文计取</t>
  </si>
  <si>
    <t>招标费用(招标代理费、交易服务费)</t>
  </si>
  <si>
    <t>工程招标</t>
  </si>
  <si>
    <t>按计价格〔2002〕1980号文计取</t>
  </si>
  <si>
    <t>公共资源交易服务费</t>
  </si>
  <si>
    <t>按渝价[2018]54号文计取</t>
  </si>
  <si>
    <t>工程建设监理费</t>
  </si>
  <si>
    <t>按发改价格〔2015〕299号文并结合发改价格〔2007〕670号文计取</t>
  </si>
  <si>
    <t>工程造价咨询服务费</t>
  </si>
  <si>
    <t>按渝价〔2013〕428号文计取</t>
  </si>
  <si>
    <t>建设项目管理费（含生产准备费、安全生产费、质检费）</t>
  </si>
  <si>
    <t>项目建设管理费</t>
  </si>
  <si>
    <t>按财建〔2016〕504号文计取</t>
  </si>
  <si>
    <t>安全生产费</t>
  </si>
  <si>
    <t>根据重庆2021水利工程编制办法计算按工程费用*2%计算</t>
  </si>
  <si>
    <t>其他费用（含工程保险、比测率定等）</t>
  </si>
  <si>
    <t>工程保险费</t>
  </si>
  <si>
    <t>按工程费*0.45%</t>
  </si>
  <si>
    <t>比测率定费（包含新、老设备）</t>
  </si>
  <si>
    <t>已包含在机电设备安装工程</t>
  </si>
  <si>
    <t>三</t>
  </si>
  <si>
    <t>基本预备费</t>
  </si>
  <si>
    <t>（一+二）*5%</t>
  </si>
  <si>
    <t>四</t>
  </si>
  <si>
    <t>总投资</t>
  </si>
  <si>
    <t>一+二+三</t>
  </si>
  <si>
    <t>五</t>
  </si>
  <si>
    <t>六</t>
  </si>
  <si>
    <t>七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</si>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</sst>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2"/>
      <color theme="1"/>
      <name val="仿宋"/>
      <charset val="134"/>
    </font>
    <font>
      <b/>
      <sz val="12"/>
      <color indexed="8"/>
      <name val="Arial"/>
      <charset val="0"/>
    </font>
    <font>
      <sz val="6"/>
      <color theme="1"/>
      <name val="仿宋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8" workbookViewId="0">
      <selection activeCell="A18" sqref="A18:O24"/>
    </sheetView>
  </sheetViews>
  <sheetFormatPr defaultColWidth="9" defaultRowHeight="28" customHeight="1"/>
  <cols>
    <col min="1" max="1" width="4.375" style="2" customWidth="1"/>
    <col min="2" max="2" width="15.75" style="13" customWidth="1"/>
    <col min="3" max="3" width="7.25" style="14" customWidth="1"/>
    <col min="4" max="4" width="8.5" style="14" customWidth="1"/>
    <col min="5" max="5" width="9" style="15" customWidth="1"/>
    <col min="6" max="6" width="7.5" style="14" customWidth="1"/>
    <col min="7" max="7" width="8.375" style="14" customWidth="1"/>
    <col min="8" max="8" width="7.75" style="14" customWidth="1"/>
    <col min="9" max="9" width="8.25" style="15" customWidth="1"/>
    <col min="10" max="10" width="9.125" style="15" customWidth="1"/>
    <col min="11" max="11" width="7.75" style="14" customWidth="1"/>
    <col min="12" max="12" width="8.375" style="14" customWidth="1"/>
    <col min="13" max="13" width="7" style="2" customWidth="1"/>
    <col min="14" max="14" width="8.375" style="2" customWidth="1"/>
    <col min="15" max="15" width="16.375" style="2" customWidth="1"/>
    <col min="16" max="16384" width="9" style="2"/>
  </cols>
  <sheetData>
    <row r="1" customHeight="1" spans="1:1">
      <c r="A1" s="2" t="s">
        <v>0</v>
      </c>
    </row>
    <row r="2" customHeight="1" spans="1:15">
      <c r="A2" s="16" t="s">
        <v>1</v>
      </c>
      <c r="B2" s="17"/>
      <c r="C2" s="18"/>
      <c r="D2" s="18"/>
      <c r="E2" s="19"/>
      <c r="F2" s="18"/>
      <c r="G2" s="18"/>
      <c r="H2" s="18"/>
      <c r="I2" s="19"/>
      <c r="J2" s="19"/>
      <c r="K2" s="18"/>
      <c r="L2" s="18"/>
      <c r="M2" s="16"/>
      <c r="N2" s="16"/>
      <c r="O2" s="16"/>
    </row>
    <row r="3" customHeight="1" spans="1:15">
      <c r="A3" s="3" t="s">
        <v>2</v>
      </c>
      <c r="B3" s="4" t="s">
        <v>3</v>
      </c>
      <c r="C3" s="20" t="s">
        <v>4</v>
      </c>
      <c r="D3" s="21"/>
      <c r="E3" s="20"/>
      <c r="F3" s="21"/>
      <c r="G3" s="21"/>
      <c r="H3" s="20" t="s">
        <v>5</v>
      </c>
      <c r="I3" s="20"/>
      <c r="J3" s="20"/>
      <c r="K3" s="21"/>
      <c r="L3" s="21"/>
      <c r="M3" s="26" t="s">
        <v>6</v>
      </c>
      <c r="N3" s="27" t="s">
        <v>7</v>
      </c>
      <c r="O3" s="26" t="s">
        <v>8</v>
      </c>
    </row>
    <row r="4" customHeight="1" spans="1:15">
      <c r="A4" s="3"/>
      <c r="B4" s="4"/>
      <c r="C4" s="21" t="s">
        <v>9</v>
      </c>
      <c r="D4" s="20" t="s">
        <v>10</v>
      </c>
      <c r="E4" s="20" t="s">
        <v>11</v>
      </c>
      <c r="F4" s="21" t="s">
        <v>12</v>
      </c>
      <c r="G4" s="21" t="s">
        <v>13</v>
      </c>
      <c r="H4" s="21" t="s">
        <v>9</v>
      </c>
      <c r="I4" s="20" t="s">
        <v>10</v>
      </c>
      <c r="J4" s="20" t="s">
        <v>11</v>
      </c>
      <c r="K4" s="21" t="s">
        <v>12</v>
      </c>
      <c r="L4" s="21" t="s">
        <v>13</v>
      </c>
      <c r="M4" s="28"/>
      <c r="N4" s="27"/>
      <c r="O4" s="26"/>
    </row>
    <row r="5" s="1" customFormat="1" customHeight="1" spans="1:15">
      <c r="A5" s="3" t="s">
        <v>14</v>
      </c>
      <c r="B5" s="4" t="s">
        <v>15</v>
      </c>
      <c r="C5" s="21">
        <f t="shared" ref="C5:J5" si="0">SUM(C6:C8)</f>
        <v>35.848</v>
      </c>
      <c r="D5" s="21">
        <f t="shared" si="0"/>
        <v>453.792</v>
      </c>
      <c r="E5" s="20">
        <f t="shared" si="0"/>
        <v>0.93</v>
      </c>
      <c r="F5" s="21"/>
      <c r="G5" s="21">
        <f>+E5+D5+C5</f>
        <v>490.57</v>
      </c>
      <c r="H5" s="21">
        <f t="shared" si="0"/>
        <v>35.87</v>
      </c>
      <c r="I5" s="20">
        <f t="shared" si="0"/>
        <v>451.52</v>
      </c>
      <c r="J5" s="20">
        <f t="shared" si="0"/>
        <v>0.93</v>
      </c>
      <c r="K5" s="21"/>
      <c r="L5" s="21">
        <f>+J5+I5+H5</f>
        <v>488.32</v>
      </c>
      <c r="M5" s="21">
        <f t="shared" ref="M5:M10" si="1">L5-G5</f>
        <v>-2.24999999999994</v>
      </c>
      <c r="N5" s="29">
        <f t="shared" ref="N5:N10" si="2">M5/G5</f>
        <v>-0.00458650141671921</v>
      </c>
      <c r="O5" s="3"/>
    </row>
    <row r="6" customHeight="1" spans="1:15">
      <c r="A6" s="6">
        <v>1</v>
      </c>
      <c r="B6" s="7" t="s">
        <v>16</v>
      </c>
      <c r="C6" s="22">
        <v>7.66</v>
      </c>
      <c r="D6" s="22">
        <v>177.65</v>
      </c>
      <c r="E6" s="23">
        <v>0.38</v>
      </c>
      <c r="F6" s="22"/>
      <c r="G6" s="22">
        <f>C6+D6+E6+F6</f>
        <v>185.69</v>
      </c>
      <c r="H6" s="24">
        <v>7.64</v>
      </c>
      <c r="I6" s="30">
        <v>176.55</v>
      </c>
      <c r="J6" s="30">
        <v>0.38</v>
      </c>
      <c r="K6" s="22"/>
      <c r="L6" s="22">
        <f>+J6+I6+H6</f>
        <v>184.57</v>
      </c>
      <c r="M6" s="22">
        <f t="shared" si="1"/>
        <v>-1.12</v>
      </c>
      <c r="N6" s="31">
        <f t="shared" si="2"/>
        <v>-0.00603155797296572</v>
      </c>
      <c r="O6" s="6"/>
    </row>
    <row r="7" customHeight="1" spans="1:15">
      <c r="A7" s="6">
        <v>2</v>
      </c>
      <c r="B7" s="12" t="s">
        <v>17</v>
      </c>
      <c r="C7" s="22">
        <v>11.04</v>
      </c>
      <c r="D7" s="22">
        <v>169.75</v>
      </c>
      <c r="E7" s="23">
        <v>0.55</v>
      </c>
      <c r="F7" s="22"/>
      <c r="G7" s="22">
        <f>C7+D7+E7+F7</f>
        <v>181.34</v>
      </c>
      <c r="H7" s="24">
        <v>11.19</v>
      </c>
      <c r="I7" s="30">
        <v>168.65</v>
      </c>
      <c r="J7" s="30">
        <v>0.55</v>
      </c>
      <c r="K7" s="22"/>
      <c r="L7" s="22">
        <f>+J7+I7+H7</f>
        <v>180.39</v>
      </c>
      <c r="M7" s="22">
        <f t="shared" si="1"/>
        <v>-0.949999999999989</v>
      </c>
      <c r="N7" s="31">
        <f t="shared" si="2"/>
        <v>-0.00523877798610339</v>
      </c>
      <c r="O7" s="6"/>
    </row>
    <row r="8" customHeight="1" spans="1:15">
      <c r="A8" s="6">
        <v>3</v>
      </c>
      <c r="B8" s="7" t="s">
        <v>18</v>
      </c>
      <c r="C8" s="22">
        <f>0.7145*24</f>
        <v>17.148</v>
      </c>
      <c r="D8" s="22">
        <f>4.433*24</f>
        <v>106.392</v>
      </c>
      <c r="E8" s="23"/>
      <c r="F8" s="22"/>
      <c r="G8" s="22">
        <f>C8+D8+E8+F8</f>
        <v>123.54</v>
      </c>
      <c r="H8" s="24">
        <f>0.71*24</f>
        <v>17.04</v>
      </c>
      <c r="I8" s="30">
        <f>4.43*24</f>
        <v>106.32</v>
      </c>
      <c r="J8" s="30"/>
      <c r="K8" s="22"/>
      <c r="L8" s="22">
        <f>+J8+I8+H8</f>
        <v>123.36</v>
      </c>
      <c r="M8" s="22">
        <f t="shared" si="1"/>
        <v>-0.180000000000007</v>
      </c>
      <c r="N8" s="31">
        <f t="shared" si="2"/>
        <v>-0.00145701796988835</v>
      </c>
      <c r="O8" s="6" t="s">
        <v>19</v>
      </c>
    </row>
    <row r="9" s="1" customFormat="1" customHeight="1" spans="1:15">
      <c r="A9" s="3" t="s">
        <v>20</v>
      </c>
      <c r="B9" s="4" t="s">
        <v>12</v>
      </c>
      <c r="C9" s="25"/>
      <c r="D9" s="21"/>
      <c r="E9" s="20"/>
      <c r="F9" s="21">
        <f>+F10+F11+F12+F15+F16+F17+F20</f>
        <v>88.55316</v>
      </c>
      <c r="G9" s="21">
        <f t="shared" ref="G9:G22" si="3">C9+D9+E9+F9</f>
        <v>88.55316</v>
      </c>
      <c r="H9" s="21"/>
      <c r="I9" s="20"/>
      <c r="J9" s="20"/>
      <c r="K9" s="21">
        <f>+K10+K11+K12+K15+K16+K17+K20</f>
        <v>82.729831</v>
      </c>
      <c r="L9" s="21">
        <f>H9+I9+J9+K9</f>
        <v>82.729831</v>
      </c>
      <c r="M9" s="21">
        <f t="shared" si="1"/>
        <v>-5.823329</v>
      </c>
      <c r="N9" s="29">
        <f t="shared" si="2"/>
        <v>-0.0657608266040421</v>
      </c>
      <c r="O9" s="3"/>
    </row>
    <row r="10" s="2" customFormat="1" customHeight="1" spans="1:15">
      <c r="A10" s="6">
        <v>1</v>
      </c>
      <c r="B10" s="7" t="s">
        <v>21</v>
      </c>
      <c r="C10" s="22"/>
      <c r="D10" s="22"/>
      <c r="E10" s="23"/>
      <c r="F10" s="22">
        <v>9.811595</v>
      </c>
      <c r="G10" s="22">
        <f t="shared" si="3"/>
        <v>9.811595</v>
      </c>
      <c r="H10" s="22"/>
      <c r="I10" s="23"/>
      <c r="J10" s="23"/>
      <c r="K10" s="22">
        <v>9.811595</v>
      </c>
      <c r="L10" s="22">
        <f t="shared" ref="L10:L22" si="4">H10+I10+J10+K10</f>
        <v>9.811595</v>
      </c>
      <c r="M10" s="6">
        <f t="shared" si="1"/>
        <v>0</v>
      </c>
      <c r="N10" s="31">
        <f t="shared" si="2"/>
        <v>0</v>
      </c>
      <c r="O10" s="6" t="s">
        <v>22</v>
      </c>
    </row>
    <row r="11" s="2" customFormat="1" customHeight="1" spans="1:15">
      <c r="A11" s="6">
        <v>2</v>
      </c>
      <c r="B11" s="7" t="s">
        <v>23</v>
      </c>
      <c r="C11" s="22"/>
      <c r="D11" s="22"/>
      <c r="E11" s="23"/>
      <c r="F11" s="22">
        <v>24.52901</v>
      </c>
      <c r="G11" s="22">
        <f t="shared" si="3"/>
        <v>24.52901</v>
      </c>
      <c r="H11" s="22"/>
      <c r="I11" s="23"/>
      <c r="J11" s="23"/>
      <c r="K11" s="22">
        <v>21.982902</v>
      </c>
      <c r="L11" s="22">
        <f t="shared" si="4"/>
        <v>21.982902</v>
      </c>
      <c r="M11" s="22">
        <f t="shared" ref="M11:M24" si="5">L11-G11</f>
        <v>-2.546108</v>
      </c>
      <c r="N11" s="31">
        <f t="shared" ref="N11:N24" si="6">M11/G11</f>
        <v>-0.103799867993042</v>
      </c>
      <c r="O11" s="7" t="s">
        <v>24</v>
      </c>
    </row>
    <row r="12" s="2" customFormat="1" customHeight="1" spans="1:15">
      <c r="A12" s="6">
        <v>3</v>
      </c>
      <c r="B12" s="7" t="s">
        <v>25</v>
      </c>
      <c r="C12" s="22"/>
      <c r="D12" s="22"/>
      <c r="E12" s="23"/>
      <c r="F12" s="22">
        <v>3.924634</v>
      </c>
      <c r="G12" s="22">
        <f t="shared" si="3"/>
        <v>3.924634</v>
      </c>
      <c r="H12" s="22"/>
      <c r="I12" s="23"/>
      <c r="J12" s="23"/>
      <c r="K12" s="22">
        <v>11.708075</v>
      </c>
      <c r="L12" s="22">
        <f t="shared" si="4"/>
        <v>11.708075</v>
      </c>
      <c r="M12" s="22">
        <f t="shared" si="5"/>
        <v>7.783441</v>
      </c>
      <c r="N12" s="31">
        <f t="shared" si="6"/>
        <v>1.98322722577443</v>
      </c>
      <c r="O12" s="6"/>
    </row>
    <row r="13" s="2" customFormat="1" customHeight="1" spans="1:15">
      <c r="A13" s="6">
        <v>3.1</v>
      </c>
      <c r="B13" s="7" t="s">
        <v>26</v>
      </c>
      <c r="C13" s="22"/>
      <c r="D13" s="22"/>
      <c r="E13" s="23"/>
      <c r="F13" s="22">
        <v>3.434051</v>
      </c>
      <c r="G13" s="22">
        <f t="shared" si="3"/>
        <v>3.434051</v>
      </c>
      <c r="H13" s="22"/>
      <c r="I13" s="23"/>
      <c r="J13" s="23"/>
      <c r="K13" s="22">
        <v>11.219557</v>
      </c>
      <c r="L13" s="22">
        <f t="shared" si="4"/>
        <v>11.219557</v>
      </c>
      <c r="M13" s="22">
        <f t="shared" si="5"/>
        <v>7.785506</v>
      </c>
      <c r="N13" s="31">
        <f t="shared" si="6"/>
        <v>2.26714920657847</v>
      </c>
      <c r="O13" s="32" t="s">
        <v>27</v>
      </c>
    </row>
    <row r="14" s="2" customFormat="1" customHeight="1" spans="1:15">
      <c r="A14" s="6">
        <v>3.2</v>
      </c>
      <c r="B14" s="7" t="s">
        <v>28</v>
      </c>
      <c r="C14" s="22"/>
      <c r="D14" s="22"/>
      <c r="E14" s="23"/>
      <c r="F14" s="22">
        <v>0.490583</v>
      </c>
      <c r="G14" s="22">
        <f t="shared" si="3"/>
        <v>0.490583</v>
      </c>
      <c r="H14" s="22"/>
      <c r="I14" s="23"/>
      <c r="J14" s="23"/>
      <c r="K14" s="22">
        <v>0.488518</v>
      </c>
      <c r="L14" s="22">
        <f t="shared" si="4"/>
        <v>0.488518</v>
      </c>
      <c r="M14" s="22">
        <f t="shared" si="5"/>
        <v>-0.00206499999999998</v>
      </c>
      <c r="N14" s="31">
        <f t="shared" si="6"/>
        <v>-0.00420927753305757</v>
      </c>
      <c r="O14" s="33" t="s">
        <v>29</v>
      </c>
    </row>
    <row r="15" s="2" customFormat="1" customHeight="1" spans="1:15">
      <c r="A15" s="6">
        <v>4</v>
      </c>
      <c r="B15" s="7" t="s">
        <v>30</v>
      </c>
      <c r="C15" s="22"/>
      <c r="D15" s="22"/>
      <c r="E15" s="23"/>
      <c r="F15" s="22">
        <v>16.757088</v>
      </c>
      <c r="G15" s="22">
        <f t="shared" si="3"/>
        <v>16.757088</v>
      </c>
      <c r="H15" s="22"/>
      <c r="I15" s="23"/>
      <c r="J15" s="23"/>
      <c r="K15" s="22">
        <v>16.120799</v>
      </c>
      <c r="L15" s="22">
        <f t="shared" si="4"/>
        <v>16.120799</v>
      </c>
      <c r="M15" s="22">
        <f t="shared" si="5"/>
        <v>-0.636288999999998</v>
      </c>
      <c r="N15" s="31">
        <f t="shared" si="6"/>
        <v>-0.0379713348763221</v>
      </c>
      <c r="O15" s="7" t="s">
        <v>31</v>
      </c>
    </row>
    <row r="16" s="2" customFormat="1" customHeight="1" spans="1:15">
      <c r="A16" s="6">
        <v>5</v>
      </c>
      <c r="B16" s="7" t="s">
        <v>32</v>
      </c>
      <c r="C16" s="22"/>
      <c r="D16" s="22"/>
      <c r="E16" s="23"/>
      <c r="F16" s="22">
        <v>11.7</v>
      </c>
      <c r="G16" s="22">
        <f t="shared" si="3"/>
        <v>11.7</v>
      </c>
      <c r="H16" s="22"/>
      <c r="I16" s="23"/>
      <c r="J16" s="23"/>
      <c r="K16" s="22">
        <v>1.367819</v>
      </c>
      <c r="L16" s="22">
        <f t="shared" si="4"/>
        <v>1.367819</v>
      </c>
      <c r="M16" s="34">
        <f t="shared" si="5"/>
        <v>-10.332181</v>
      </c>
      <c r="N16" s="31">
        <f t="shared" si="6"/>
        <v>-0.883092393162393</v>
      </c>
      <c r="O16" s="32" t="s">
        <v>33</v>
      </c>
    </row>
    <row r="17" s="2" customFormat="1" customHeight="1" spans="1:15">
      <c r="A17" s="6">
        <v>6</v>
      </c>
      <c r="B17" s="7" t="s">
        <v>34</v>
      </c>
      <c r="C17" s="22"/>
      <c r="D17" s="22"/>
      <c r="E17" s="23"/>
      <c r="F17" s="22">
        <v>12.264505</v>
      </c>
      <c r="G17" s="22">
        <f t="shared" si="3"/>
        <v>12.264505</v>
      </c>
      <c r="H17" s="22"/>
      <c r="I17" s="23"/>
      <c r="J17" s="23"/>
      <c r="K17" s="22">
        <v>19.540356</v>
      </c>
      <c r="L17" s="22">
        <f t="shared" si="4"/>
        <v>19.540356</v>
      </c>
      <c r="M17" s="22">
        <f t="shared" si="5"/>
        <v>7.275851</v>
      </c>
      <c r="N17" s="31">
        <f t="shared" si="6"/>
        <v>0.593244570408671</v>
      </c>
      <c r="O17" s="6"/>
    </row>
    <row r="18" s="2" customFormat="1" customHeight="1" spans="1:15">
      <c r="A18" s="6">
        <v>6.1</v>
      </c>
      <c r="B18" s="7" t="s">
        <v>35</v>
      </c>
      <c r="C18" s="22"/>
      <c r="D18" s="22"/>
      <c r="E18" s="23"/>
      <c r="F18" s="22">
        <v>7.358708</v>
      </c>
      <c r="G18" s="22">
        <f t="shared" si="3"/>
        <v>7.358708</v>
      </c>
      <c r="H18" s="22"/>
      <c r="I18" s="23"/>
      <c r="J18" s="23"/>
      <c r="K18" s="22">
        <v>9.770178</v>
      </c>
      <c r="L18" s="22">
        <f t="shared" si="4"/>
        <v>9.770178</v>
      </c>
      <c r="M18" s="22">
        <f t="shared" si="5"/>
        <v>2.41147</v>
      </c>
      <c r="N18" s="31">
        <f t="shared" si="6"/>
        <v>0.327702906542833</v>
      </c>
      <c r="O18" s="32" t="s">
        <v>36</v>
      </c>
    </row>
    <row r="19" s="2" customFormat="1" customHeight="1" spans="1:15">
      <c r="A19" s="6">
        <v>6.2</v>
      </c>
      <c r="B19" s="7" t="s">
        <v>37</v>
      </c>
      <c r="C19" s="22"/>
      <c r="D19" s="22"/>
      <c r="E19" s="23"/>
      <c r="F19" s="22">
        <v>4.905797</v>
      </c>
      <c r="G19" s="22">
        <f t="shared" si="3"/>
        <v>4.905797</v>
      </c>
      <c r="H19" s="22"/>
      <c r="I19" s="23"/>
      <c r="J19" s="23"/>
      <c r="K19" s="22">
        <v>9.770178</v>
      </c>
      <c r="L19" s="22">
        <f t="shared" si="4"/>
        <v>9.770178</v>
      </c>
      <c r="M19" s="22">
        <f t="shared" si="5"/>
        <v>4.864381</v>
      </c>
      <c r="N19" s="31">
        <f t="shared" si="6"/>
        <v>0.991557742809171</v>
      </c>
      <c r="O19" s="7" t="s">
        <v>38</v>
      </c>
    </row>
    <row r="20" s="2" customFormat="1" customHeight="1" spans="1:15">
      <c r="A20" s="6">
        <v>7</v>
      </c>
      <c r="B20" s="12" t="s">
        <v>39</v>
      </c>
      <c r="C20" s="22"/>
      <c r="D20" s="22"/>
      <c r="E20" s="23"/>
      <c r="F20" s="22">
        <v>9.566328</v>
      </c>
      <c r="G20" s="22">
        <f t="shared" si="3"/>
        <v>9.566328</v>
      </c>
      <c r="H20" s="22"/>
      <c r="I20" s="23"/>
      <c r="J20" s="23"/>
      <c r="K20" s="22">
        <v>2.198285</v>
      </c>
      <c r="L20" s="22">
        <f t="shared" si="4"/>
        <v>2.198285</v>
      </c>
      <c r="M20" s="22">
        <f t="shared" si="5"/>
        <v>-7.368043</v>
      </c>
      <c r="N20" s="31">
        <f t="shared" si="6"/>
        <v>-0.770205976629695</v>
      </c>
      <c r="O20" s="6"/>
    </row>
    <row r="21" s="2" customFormat="1" customHeight="1" spans="1:15">
      <c r="A21" s="6">
        <v>7.1</v>
      </c>
      <c r="B21" s="12" t="s">
        <v>40</v>
      </c>
      <c r="C21" s="22"/>
      <c r="D21" s="22"/>
      <c r="E21" s="23"/>
      <c r="F21" s="22">
        <v>2.20762</v>
      </c>
      <c r="G21" s="22">
        <f t="shared" si="3"/>
        <v>2.20762</v>
      </c>
      <c r="H21" s="22"/>
      <c r="I21" s="23"/>
      <c r="J21" s="23"/>
      <c r="K21" s="22">
        <v>2.198285</v>
      </c>
      <c r="L21" s="22">
        <f t="shared" si="4"/>
        <v>2.198285</v>
      </c>
      <c r="M21" s="22">
        <f t="shared" si="5"/>
        <v>-0.00933500000000009</v>
      </c>
      <c r="N21" s="31">
        <f t="shared" si="6"/>
        <v>-0.00422853570813822</v>
      </c>
      <c r="O21" s="6" t="s">
        <v>41</v>
      </c>
    </row>
    <row r="22" s="2" customFormat="1" customHeight="1" spans="1:15">
      <c r="A22" s="6">
        <v>7.2</v>
      </c>
      <c r="B22" s="12" t="s">
        <v>42</v>
      </c>
      <c r="C22" s="22"/>
      <c r="D22" s="22"/>
      <c r="E22" s="23"/>
      <c r="F22" s="22">
        <v>7.358708</v>
      </c>
      <c r="G22" s="22">
        <f t="shared" si="3"/>
        <v>7.358708</v>
      </c>
      <c r="H22" s="22"/>
      <c r="I22" s="23"/>
      <c r="J22" s="23"/>
      <c r="K22" s="22">
        <v>0</v>
      </c>
      <c r="L22" s="22">
        <f t="shared" si="4"/>
        <v>0</v>
      </c>
      <c r="M22" s="22">
        <f t="shared" si="5"/>
        <v>-7.358708</v>
      </c>
      <c r="N22" s="31">
        <f t="shared" si="6"/>
        <v>-1</v>
      </c>
      <c r="O22" s="32" t="s">
        <v>43</v>
      </c>
    </row>
    <row r="23" s="1" customFormat="1" customHeight="1" spans="1:15">
      <c r="A23" s="3" t="s">
        <v>44</v>
      </c>
      <c r="B23" s="4" t="s">
        <v>45</v>
      </c>
      <c r="C23" s="21"/>
      <c r="D23" s="21"/>
      <c r="E23" s="20"/>
      <c r="F23" s="21">
        <f>(G5+G9)*5%</f>
        <v>28.956158</v>
      </c>
      <c r="G23" s="21">
        <f>F23</f>
        <v>28.956158</v>
      </c>
      <c r="H23" s="21"/>
      <c r="I23" s="20"/>
      <c r="J23" s="20"/>
      <c r="K23" s="21">
        <f>(L5+L9)*5%</f>
        <v>28.55249155</v>
      </c>
      <c r="L23" s="21">
        <f>K23</f>
        <v>28.55249155</v>
      </c>
      <c r="M23" s="21">
        <f t="shared" si="5"/>
        <v>-0.403666449999999</v>
      </c>
      <c r="N23" s="29">
        <f t="shared" si="6"/>
        <v>-0.0139406080737645</v>
      </c>
      <c r="O23" s="3" t="s">
        <v>46</v>
      </c>
    </row>
    <row r="24" s="1" customFormat="1" customHeight="1" spans="1:15">
      <c r="A24" s="3" t="s">
        <v>47</v>
      </c>
      <c r="B24" s="4" t="s">
        <v>48</v>
      </c>
      <c r="C24" s="21"/>
      <c r="D24" s="21"/>
      <c r="E24" s="20"/>
      <c r="F24" s="21"/>
      <c r="G24" s="21">
        <v>608.09</v>
      </c>
      <c r="H24" s="21"/>
      <c r="I24" s="20"/>
      <c r="J24" s="20"/>
      <c r="K24" s="21"/>
      <c r="L24" s="21">
        <f>+L5+L9+L23</f>
        <v>599.60232255</v>
      </c>
      <c r="M24" s="21">
        <f t="shared" si="5"/>
        <v>-8.48767744999998</v>
      </c>
      <c r="N24" s="29">
        <f t="shared" si="6"/>
        <v>-0.0139579296650167</v>
      </c>
      <c r="O24" s="3" t="s">
        <v>49</v>
      </c>
    </row>
  </sheetData>
  <mergeCells count="8">
    <mergeCell ref="A2:O2"/>
    <mergeCell ref="C3:G3"/>
    <mergeCell ref="H3:L3"/>
    <mergeCell ref="A3:A4"/>
    <mergeCell ref="B3:B4"/>
    <mergeCell ref="M3:M4"/>
    <mergeCell ref="N3:N4"/>
    <mergeCell ref="O3:O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B1" workbookViewId="0">
      <selection activeCell="N2" sqref="N2:N13"/>
    </sheetView>
  </sheetViews>
  <sheetFormatPr defaultColWidth="9" defaultRowHeight="35" customHeight="1"/>
  <cols>
    <col min="1" max="1" width="9" style="2"/>
    <col min="2" max="2" width="42.625" style="2" customWidth="1"/>
    <col min="3" max="5" width="18.375" style="2" customWidth="1"/>
    <col min="6" max="7" width="11.625" style="2"/>
    <col min="8" max="8" width="28.25" style="2" customWidth="1"/>
    <col min="9" max="9" width="17.625" style="2" customWidth="1"/>
    <col min="10" max="11" width="13.5" style="2" customWidth="1"/>
    <col min="12" max="12" width="9" style="2"/>
    <col min="13" max="14" width="11.625" style="2"/>
    <col min="15" max="16384" width="9" style="2"/>
  </cols>
  <sheetData>
    <row r="1" s="1" customFormat="1" customHeight="1" spans="1:11">
      <c r="A1" s="3" t="s">
        <v>2</v>
      </c>
      <c r="B1" s="3" t="s">
        <v>3</v>
      </c>
      <c r="C1" s="4" t="s">
        <v>16</v>
      </c>
      <c r="D1" s="4" t="s">
        <v>17</v>
      </c>
      <c r="E1" s="4" t="s">
        <v>18</v>
      </c>
      <c r="H1" s="3" t="s">
        <v>3</v>
      </c>
      <c r="I1" s="4" t="s">
        <v>16</v>
      </c>
      <c r="J1" s="4" t="s">
        <v>17</v>
      </c>
      <c r="K1" s="4" t="s">
        <v>18</v>
      </c>
    </row>
    <row r="2" s="1" customFormat="1" customHeight="1" spans="1:14">
      <c r="A2" s="3" t="s">
        <v>14</v>
      </c>
      <c r="B2" s="4" t="s">
        <v>21</v>
      </c>
      <c r="C2" s="5">
        <v>37138.52</v>
      </c>
      <c r="D2" s="4">
        <v>36267.51</v>
      </c>
      <c r="E2" s="4">
        <v>24709.92</v>
      </c>
      <c r="F2" s="4"/>
      <c r="G2" s="4"/>
      <c r="H2" s="4" t="s">
        <v>21</v>
      </c>
      <c r="I2" s="5">
        <v>37138.52</v>
      </c>
      <c r="J2" s="4">
        <v>36267.51</v>
      </c>
      <c r="K2" s="4">
        <v>24709.92</v>
      </c>
      <c r="L2" s="1">
        <v>1029.58</v>
      </c>
      <c r="M2" s="1">
        <f>K2+J2+I2</f>
        <v>98115.95</v>
      </c>
      <c r="N2" s="1">
        <f>M2/10000</f>
        <v>9.811595</v>
      </c>
    </row>
    <row r="3" s="1" customFormat="1" customHeight="1" spans="1:14">
      <c r="A3" s="3" t="s">
        <v>20</v>
      </c>
      <c r="B3" s="4" t="s">
        <v>23</v>
      </c>
      <c r="C3" s="5">
        <v>92846.29</v>
      </c>
      <c r="D3" s="3">
        <v>90668.77</v>
      </c>
      <c r="E3" s="4">
        <v>61775.04</v>
      </c>
      <c r="F3" s="4"/>
      <c r="G3" s="4"/>
      <c r="H3" s="4" t="s">
        <v>23</v>
      </c>
      <c r="I3" s="5">
        <v>83058.39</v>
      </c>
      <c r="J3" s="3">
        <v>81176.55</v>
      </c>
      <c r="K3" s="3">
        <f>L3*24</f>
        <v>55594.08</v>
      </c>
      <c r="L3" s="1">
        <v>2316.42</v>
      </c>
      <c r="M3" s="1">
        <f t="shared" ref="M3:M15" si="0">K3+J3+I3</f>
        <v>219829.02</v>
      </c>
      <c r="N3" s="1">
        <f t="shared" ref="N3:N13" si="1">M3/10000</f>
        <v>21.982902</v>
      </c>
    </row>
    <row r="4" s="1" customFormat="1" customHeight="1" spans="1:14">
      <c r="A4" s="3" t="s">
        <v>44</v>
      </c>
      <c r="B4" s="4" t="s">
        <v>25</v>
      </c>
      <c r="C4" s="5">
        <f t="shared" ref="C4:F4" si="2">+C5+C6</f>
        <v>14855.41</v>
      </c>
      <c r="D4" s="5">
        <f t="shared" si="2"/>
        <v>14507.01</v>
      </c>
      <c r="E4" s="4">
        <v>9883.92</v>
      </c>
      <c r="F4" s="4"/>
      <c r="G4" s="4"/>
      <c r="H4" s="4" t="s">
        <v>25</v>
      </c>
      <c r="I4" s="5">
        <f t="shared" ref="I4:L4" si="3">+I5+I6</f>
        <v>17765.93</v>
      </c>
      <c r="J4" s="5">
        <f t="shared" si="3"/>
        <v>17431.38</v>
      </c>
      <c r="K4" s="3">
        <f t="shared" ref="K4:K13" si="4">L4*24</f>
        <v>81883.44</v>
      </c>
      <c r="L4" s="5">
        <f t="shared" si="3"/>
        <v>3411.81</v>
      </c>
      <c r="M4" s="1">
        <f t="shared" si="0"/>
        <v>117080.75</v>
      </c>
      <c r="N4" s="1">
        <f t="shared" si="1"/>
        <v>11.708075</v>
      </c>
    </row>
    <row r="5" customHeight="1" spans="1:14">
      <c r="A5" s="6">
        <v>1</v>
      </c>
      <c r="B5" s="7" t="s">
        <v>26</v>
      </c>
      <c r="C5" s="8">
        <v>12998.48</v>
      </c>
      <c r="D5" s="6">
        <v>12693.63</v>
      </c>
      <c r="E5" s="4">
        <v>8648.4</v>
      </c>
      <c r="F5" s="4"/>
      <c r="G5" s="4"/>
      <c r="H5" s="7" t="s">
        <v>26</v>
      </c>
      <c r="I5" s="8">
        <v>15920.19</v>
      </c>
      <c r="J5" s="6">
        <v>15627.46</v>
      </c>
      <c r="K5" s="3">
        <f t="shared" si="4"/>
        <v>80647.92</v>
      </c>
      <c r="L5" s="2">
        <v>3360.33</v>
      </c>
      <c r="M5" s="1">
        <f t="shared" si="0"/>
        <v>112195.57</v>
      </c>
      <c r="N5" s="1">
        <f t="shared" si="1"/>
        <v>11.219557</v>
      </c>
    </row>
    <row r="6" customHeight="1" spans="1:14">
      <c r="A6" s="6">
        <v>2</v>
      </c>
      <c r="B6" s="7" t="s">
        <v>28</v>
      </c>
      <c r="C6" s="8">
        <v>1856.93</v>
      </c>
      <c r="D6" s="6">
        <v>1813.38</v>
      </c>
      <c r="E6" s="4">
        <v>1235.52</v>
      </c>
      <c r="F6" s="4"/>
      <c r="G6" s="4"/>
      <c r="H6" s="7" t="s">
        <v>28</v>
      </c>
      <c r="I6" s="8">
        <v>1845.74</v>
      </c>
      <c r="J6" s="6">
        <v>1803.92</v>
      </c>
      <c r="K6" s="3">
        <f t="shared" si="4"/>
        <v>1235.52</v>
      </c>
      <c r="L6" s="2">
        <v>51.48</v>
      </c>
      <c r="M6" s="1">
        <f t="shared" si="0"/>
        <v>4885.18</v>
      </c>
      <c r="N6" s="1">
        <f t="shared" si="1"/>
        <v>0.488518</v>
      </c>
    </row>
    <row r="7" s="1" customFormat="1" customHeight="1" spans="1:14">
      <c r="A7" s="3" t="s">
        <v>47</v>
      </c>
      <c r="B7" s="4" t="s">
        <v>30</v>
      </c>
      <c r="C7" s="9">
        <v>36210.06</v>
      </c>
      <c r="D7" s="3">
        <v>35360.82</v>
      </c>
      <c r="E7" s="4">
        <v>96000</v>
      </c>
      <c r="F7" s="4"/>
      <c r="G7" s="4"/>
      <c r="H7" s="4" t="s">
        <v>30</v>
      </c>
      <c r="I7" s="9">
        <v>60909.48</v>
      </c>
      <c r="J7" s="3">
        <v>59529.47</v>
      </c>
      <c r="K7" s="3">
        <f t="shared" si="4"/>
        <v>40769.04</v>
      </c>
      <c r="L7" s="1">
        <v>1698.71</v>
      </c>
      <c r="M7" s="1">
        <f t="shared" si="0"/>
        <v>161207.99</v>
      </c>
      <c r="N7" s="1">
        <f t="shared" si="1"/>
        <v>16.120799</v>
      </c>
    </row>
    <row r="8" s="1" customFormat="1" customHeight="1" spans="1:14">
      <c r="A8" s="3" t="s">
        <v>50</v>
      </c>
      <c r="B8" s="4" t="s">
        <v>32</v>
      </c>
      <c r="C8" s="9">
        <v>4500</v>
      </c>
      <c r="D8" s="9">
        <v>4500</v>
      </c>
      <c r="E8" s="4">
        <v>108000</v>
      </c>
      <c r="F8" s="4"/>
      <c r="G8" s="4"/>
      <c r="H8" s="4" t="s">
        <v>32</v>
      </c>
      <c r="I8" s="9">
        <v>5168.08</v>
      </c>
      <c r="J8" s="3">
        <v>5050.99</v>
      </c>
      <c r="K8" s="3">
        <f t="shared" si="4"/>
        <v>3459.12</v>
      </c>
      <c r="L8" s="1">
        <v>144.13</v>
      </c>
      <c r="M8" s="1">
        <f t="shared" si="0"/>
        <v>13678.19</v>
      </c>
      <c r="N8" s="1">
        <f t="shared" si="1"/>
        <v>1.367819</v>
      </c>
    </row>
    <row r="9" s="1" customFormat="1" customHeight="1" spans="1:14">
      <c r="A9" s="3" t="s">
        <v>51</v>
      </c>
      <c r="B9" s="4" t="s">
        <v>34</v>
      </c>
      <c r="C9" s="9">
        <f>+C10+C11</f>
        <v>46423.15</v>
      </c>
      <c r="D9" s="9">
        <f>+D10+D11</f>
        <v>45334.38</v>
      </c>
      <c r="E9" s="4">
        <v>30887.52</v>
      </c>
      <c r="F9" s="4"/>
      <c r="G9" s="4"/>
      <c r="H9" s="4" t="s">
        <v>34</v>
      </c>
      <c r="I9" s="9">
        <f t="shared" ref="I9:L9" si="5">+I10+I11</f>
        <v>73829.68</v>
      </c>
      <c r="J9" s="9">
        <f t="shared" si="5"/>
        <v>72156.92</v>
      </c>
      <c r="K9" s="3">
        <f t="shared" si="4"/>
        <v>49416.96</v>
      </c>
      <c r="L9" s="9">
        <f t="shared" si="5"/>
        <v>2059.04</v>
      </c>
      <c r="M9" s="1">
        <f t="shared" si="0"/>
        <v>195403.56</v>
      </c>
      <c r="N9" s="1">
        <f t="shared" si="1"/>
        <v>19.540356</v>
      </c>
    </row>
    <row r="10" customHeight="1" spans="1:14">
      <c r="A10" s="6">
        <v>1</v>
      </c>
      <c r="B10" s="7" t="s">
        <v>35</v>
      </c>
      <c r="C10" s="8">
        <v>27853.89</v>
      </c>
      <c r="D10" s="6">
        <v>27200.63</v>
      </c>
      <c r="E10" s="4">
        <v>18532.56</v>
      </c>
      <c r="F10" s="4"/>
      <c r="G10" s="4"/>
      <c r="H10" s="7" t="s">
        <v>35</v>
      </c>
      <c r="I10" s="10">
        <v>36914.84</v>
      </c>
      <c r="J10" s="6">
        <v>36078.46</v>
      </c>
      <c r="K10" s="3">
        <f t="shared" si="4"/>
        <v>24708.48</v>
      </c>
      <c r="L10" s="2">
        <v>1029.52</v>
      </c>
      <c r="M10" s="1">
        <f t="shared" si="0"/>
        <v>97701.78</v>
      </c>
      <c r="N10" s="1">
        <f t="shared" si="1"/>
        <v>9.770178</v>
      </c>
    </row>
    <row r="11" customHeight="1" spans="1:14">
      <c r="A11" s="6">
        <v>2</v>
      </c>
      <c r="B11" s="7" t="s">
        <v>37</v>
      </c>
      <c r="C11" s="10">
        <v>18569.26</v>
      </c>
      <c r="D11" s="6">
        <v>18133.75</v>
      </c>
      <c r="E11" s="4">
        <v>12354.96</v>
      </c>
      <c r="F11" s="4"/>
      <c r="G11" s="4"/>
      <c r="H11" s="7" t="s">
        <v>37</v>
      </c>
      <c r="I11" s="10">
        <v>36914.84</v>
      </c>
      <c r="J11" s="6">
        <v>36078.46</v>
      </c>
      <c r="K11" s="3">
        <f t="shared" si="4"/>
        <v>24708.48</v>
      </c>
      <c r="L11" s="2">
        <v>1029.52</v>
      </c>
      <c r="M11" s="1">
        <f t="shared" si="0"/>
        <v>97701.78</v>
      </c>
      <c r="N11" s="1">
        <f t="shared" si="1"/>
        <v>9.770178</v>
      </c>
    </row>
    <row r="12" s="1" customFormat="1" customHeight="1" spans="1:14">
      <c r="A12" s="11" t="s">
        <v>52</v>
      </c>
      <c r="B12" s="11" t="s">
        <v>39</v>
      </c>
      <c r="C12" s="11">
        <f>+C13+C14</f>
        <v>36210.06</v>
      </c>
      <c r="D12" s="11">
        <f>+D13+D14</f>
        <v>35360.82</v>
      </c>
      <c r="E12" s="4">
        <v>24092.4</v>
      </c>
      <c r="F12" s="4"/>
      <c r="G12" s="4"/>
      <c r="H12" s="11" t="s">
        <v>39</v>
      </c>
      <c r="I12" s="11">
        <f t="shared" ref="I12:L12" si="6">+I13+I14</f>
        <v>8305.84</v>
      </c>
      <c r="J12" s="11">
        <f t="shared" si="6"/>
        <v>8117.65</v>
      </c>
      <c r="K12" s="3">
        <f t="shared" si="4"/>
        <v>5559.36</v>
      </c>
      <c r="L12" s="11">
        <f t="shared" si="6"/>
        <v>231.64</v>
      </c>
      <c r="M12" s="1">
        <f t="shared" si="0"/>
        <v>21982.85</v>
      </c>
      <c r="N12" s="1">
        <f t="shared" si="1"/>
        <v>2.198285</v>
      </c>
    </row>
    <row r="13" customHeight="1" spans="1:14">
      <c r="A13" s="12">
        <v>1</v>
      </c>
      <c r="B13" s="12" t="s">
        <v>40</v>
      </c>
      <c r="C13" s="12">
        <v>8356.17</v>
      </c>
      <c r="D13" s="6">
        <v>8160.19</v>
      </c>
      <c r="E13" s="4">
        <v>5559.84</v>
      </c>
      <c r="F13" s="4"/>
      <c r="G13" s="4"/>
      <c r="H13" s="12" t="s">
        <v>40</v>
      </c>
      <c r="I13" s="12">
        <v>8305.84</v>
      </c>
      <c r="J13" s="6">
        <v>8117.65</v>
      </c>
      <c r="K13" s="3">
        <f t="shared" si="4"/>
        <v>5559.36</v>
      </c>
      <c r="L13" s="2">
        <v>231.64</v>
      </c>
      <c r="M13" s="1">
        <f t="shared" si="0"/>
        <v>21982.85</v>
      </c>
      <c r="N13" s="1">
        <f t="shared" si="1"/>
        <v>2.198285</v>
      </c>
    </row>
    <row r="14" customHeight="1" spans="1:13">
      <c r="A14" s="12">
        <v>2</v>
      </c>
      <c r="B14" s="12" t="s">
        <v>42</v>
      </c>
      <c r="C14" s="12">
        <v>27853.89</v>
      </c>
      <c r="D14" s="6">
        <v>27200.63</v>
      </c>
      <c r="E14" s="4">
        <v>18532.56</v>
      </c>
      <c r="F14" s="4"/>
      <c r="G14" s="4"/>
      <c r="H14" s="12" t="s">
        <v>42</v>
      </c>
      <c r="I14" s="12"/>
      <c r="J14" s="6"/>
      <c r="K14" s="3"/>
      <c r="M14" s="1">
        <f t="shared" si="0"/>
        <v>0</v>
      </c>
    </row>
    <row r="15" s="1" customFormat="1" customHeight="1" spans="1:13">
      <c r="A15" s="11"/>
      <c r="B15" s="11" t="s">
        <v>53</v>
      </c>
      <c r="C15" s="11">
        <f t="shared" ref="C15:F15" si="7">+C2+C3+C4+C7+C8+C9+C12</f>
        <v>268183.49</v>
      </c>
      <c r="D15" s="11">
        <f t="shared" si="7"/>
        <v>261999.31</v>
      </c>
      <c r="E15" s="11">
        <v>355348.8</v>
      </c>
      <c r="F15" s="11"/>
      <c r="G15" s="11"/>
      <c r="H15" s="11" t="s">
        <v>53</v>
      </c>
      <c r="I15" s="11">
        <f t="shared" ref="I15:L15" si="8">+I2+I3+I4+I7+I8+I9+I12</f>
        <v>286175.92</v>
      </c>
      <c r="J15" s="11">
        <f t="shared" si="8"/>
        <v>279730.47</v>
      </c>
      <c r="K15" s="11">
        <f t="shared" si="8"/>
        <v>261391.92</v>
      </c>
      <c r="L15" s="11">
        <f t="shared" si="8"/>
        <v>10891.33</v>
      </c>
      <c r="M15" s="1">
        <f t="shared" si="0"/>
        <v>827298.31</v>
      </c>
    </row>
    <row r="16" customHeight="1" spans="1:5">
      <c r="A16" s="6"/>
      <c r="B16" s="4" t="s">
        <v>45</v>
      </c>
      <c r="C16" s="6"/>
      <c r="D16" s="6"/>
      <c r="E16" s="6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2023-01-08T11:56:00Z</dcterms:created>
  <dcterms:modified xsi:type="dcterms:W3CDTF">2023-01-10T08:18:36Z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029203F050A44E81A4E9D773CFA274E6</vt:lpwstr>
  </property>
  <property fmtid="{D5CDD505-2E9C-101B-9397-08002B2CF9AE}" pid="3" name="KSOProductBuildVer">
    <vt:lpwstr>2052-11.1.0.12980</vt:lpwstr>
  </property>
</Properties>
</file>