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1940"/>
  </bookViews>
  <sheets>
    <sheet name="概算对比表正式" sheetId="1" r:id="rId1"/>
  </sheets>
  <definedNames>
    <definedName name="_xlnm.Print_Area" localSheetId="0">概算对比表正式!$A$1:$F$29</definedName>
    <definedName name="_xlnm.Print_Titles" localSheetId="0">概算对比表正式!$1:$3</definedName>
  </definedNames>
  <calcPr calcId="144525"/>
</workbook>
</file>

<file path=xl/sharedStrings.xml><?xml version="1.0" encoding="utf-8"?>
<sst xmlns="http://schemas.openxmlformats.org/spreadsheetml/2006/main" count="50" uniqueCount="50">
  <si>
    <t>概算对比表</t>
  </si>
  <si>
    <t>工程名称：大足区2022年度农村人居环境整治专项建设项目（一期）</t>
  </si>
  <si>
    <t>单位：万元</t>
  </si>
  <si>
    <t>序号</t>
  </si>
  <si>
    <t>工程项目或费用名称</t>
  </si>
  <si>
    <t>编制概算</t>
  </si>
  <si>
    <t>审核概算</t>
  </si>
  <si>
    <t>增（+）减（-）
金额</t>
  </si>
  <si>
    <t>增(+)减(-)比例(%)</t>
  </si>
  <si>
    <t>一</t>
  </si>
  <si>
    <t>工程费用</t>
  </si>
  <si>
    <t>太和村</t>
  </si>
  <si>
    <t>旭光村</t>
  </si>
  <si>
    <t>高龙村</t>
  </si>
  <si>
    <t>胜丰村</t>
  </si>
  <si>
    <t>二</t>
  </si>
  <si>
    <t>工程建设其他费用</t>
  </si>
  <si>
    <t>工程勘察设计费及可研编制费等</t>
  </si>
  <si>
    <t>施工图审查费</t>
  </si>
  <si>
    <t>招标代理费</t>
  </si>
  <si>
    <t>监理招标</t>
  </si>
  <si>
    <t>工程招标</t>
  </si>
  <si>
    <t>招标代理服务费</t>
  </si>
  <si>
    <t>3.4</t>
  </si>
  <si>
    <t>招标交易服务费</t>
  </si>
  <si>
    <t>4</t>
  </si>
  <si>
    <t>工程造价咨询服务费</t>
  </si>
  <si>
    <t>4.1</t>
  </si>
  <si>
    <t>概算编制费</t>
  </si>
  <si>
    <t>4.2</t>
  </si>
  <si>
    <t>工程量清单及组价编制</t>
  </si>
  <si>
    <t>4.3</t>
  </si>
  <si>
    <t>工程量清单及组价审核</t>
  </si>
  <si>
    <t>4.4</t>
  </si>
  <si>
    <t>工程量清单结算审核</t>
  </si>
  <si>
    <t>5</t>
  </si>
  <si>
    <t>工程建设监理费</t>
  </si>
  <si>
    <t>6</t>
  </si>
  <si>
    <t>建设单位管理费</t>
  </si>
  <si>
    <t>7</t>
  </si>
  <si>
    <t>场地准备及临时设施费</t>
  </si>
  <si>
    <t>8</t>
  </si>
  <si>
    <t>工程保险费</t>
  </si>
  <si>
    <t>9</t>
  </si>
  <si>
    <t>安全生产保障费</t>
  </si>
  <si>
    <t>三</t>
  </si>
  <si>
    <t>预备费</t>
  </si>
  <si>
    <t>基本预备费</t>
  </si>
  <si>
    <t>四</t>
  </si>
  <si>
    <t>工程总投资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</si>
</sst>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0" fontId="4" fillId="0" borderId="1" xfId="13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0" fontId="7" fillId="0" borderId="1" xfId="13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29"/>
  <sheetViews>
    <sheetView tabSelected="1" view="pageBreakPreview" zoomScaleNormal="100" workbookViewId="0">
      <pane ySplit="3" topLeftCell="A4" activePane="bottomLeft" state="frozen"/>
      <selection/>
      <selection pane="bottomLeft" activeCell="D4" sqref="D4"/>
    </sheetView>
  </sheetViews>
  <sheetFormatPr defaultColWidth="9" defaultRowHeight="24" customHeight="1"/>
  <cols>
    <col min="1" max="1" width="6" style="3" customWidth="1"/>
    <col min="2" max="2" width="24.5" style="1" customWidth="1"/>
    <col min="3" max="3" width="14.9" style="1" customWidth="1"/>
    <col min="4" max="4" width="13.9" style="4" customWidth="1"/>
    <col min="5" max="5" width="11.5" style="4" customWidth="1"/>
    <col min="6" max="6" width="15" style="4" customWidth="1"/>
    <col min="7" max="237" width="9" style="1"/>
    <col min="238" max="16384" width="9" style="5"/>
  </cols>
  <sheetData>
    <row r="1" s="1" customFormat="1" ht="36" customHeight="1" spans="1:6">
      <c r="A1" s="6" t="s">
        <v>0</v>
      </c>
      <c r="B1" s="7"/>
      <c r="C1" s="7"/>
      <c r="D1" s="7"/>
      <c r="E1" s="7"/>
      <c r="F1" s="7"/>
    </row>
    <row r="2" s="1" customFormat="1" ht="25" customHeight="1" spans="1:6">
      <c r="A2" s="8" t="s">
        <v>1</v>
      </c>
      <c r="B2" s="9"/>
      <c r="C2" s="9"/>
      <c r="D2" s="4"/>
      <c r="E2" s="4"/>
      <c r="F2" s="4" t="s">
        <v>2</v>
      </c>
    </row>
    <row r="3" s="2" customFormat="1" ht="40" customHeight="1" spans="1:246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ID3" s="33"/>
      <c r="IE3" s="33"/>
      <c r="IF3" s="33"/>
      <c r="IG3" s="33"/>
      <c r="IH3" s="33"/>
      <c r="II3" s="33"/>
      <c r="IJ3" s="33"/>
      <c r="IK3" s="33"/>
      <c r="IL3" s="33"/>
    </row>
    <row r="4" s="2" customFormat="1" ht="25" customHeight="1" spans="1:246">
      <c r="A4" s="10" t="s">
        <v>9</v>
      </c>
      <c r="B4" s="12" t="s">
        <v>10</v>
      </c>
      <c r="C4" s="13">
        <f>SUM(C5:C8)</f>
        <v>1878.471992</v>
      </c>
      <c r="D4" s="13">
        <f>SUM(D5:D8)</f>
        <v>1857.36009</v>
      </c>
      <c r="E4" s="13">
        <f>SUM(E5:E8)</f>
        <v>-21.111902</v>
      </c>
      <c r="F4" s="14">
        <f>ROUND(E4/C4,4)</f>
        <v>-0.0112</v>
      </c>
      <c r="ID4" s="34"/>
      <c r="IE4" s="34"/>
      <c r="IF4" s="34"/>
      <c r="IG4" s="34"/>
      <c r="IH4" s="34"/>
      <c r="II4" s="34"/>
      <c r="IJ4" s="34"/>
      <c r="IK4" s="34"/>
      <c r="IL4" s="34"/>
    </row>
    <row r="5" s="1" customFormat="1" ht="25" customHeight="1" spans="1:6">
      <c r="A5" s="15">
        <v>1</v>
      </c>
      <c r="B5" s="16" t="s">
        <v>11</v>
      </c>
      <c r="C5" s="17">
        <f>3674508.51/10000</f>
        <v>367.450851</v>
      </c>
      <c r="D5" s="17">
        <f>3580239.66/10000</f>
        <v>358.023966</v>
      </c>
      <c r="E5" s="18">
        <f t="shared" ref="E5:E26" si="0">D5-C5</f>
        <v>-9.42688500000003</v>
      </c>
      <c r="F5" s="19">
        <f t="shared" ref="F5:F8" si="1">ROUND(E5/C5,2)</f>
        <v>-0.03</v>
      </c>
    </row>
    <row r="6" s="1" customFormat="1" ht="25" customHeight="1" spans="1:6">
      <c r="A6" s="15">
        <v>2</v>
      </c>
      <c r="B6" s="16" t="s">
        <v>12</v>
      </c>
      <c r="C6" s="17">
        <f>4952556.81/10000</f>
        <v>495.255681</v>
      </c>
      <c r="D6" s="17">
        <f>4951370.91/10000</f>
        <v>495.137091</v>
      </c>
      <c r="E6" s="18">
        <f t="shared" si="0"/>
        <v>-0.118589999999983</v>
      </c>
      <c r="F6" s="19">
        <f t="shared" si="1"/>
        <v>0</v>
      </c>
    </row>
    <row r="7" s="1" customFormat="1" ht="25" customHeight="1" spans="1:6">
      <c r="A7" s="15">
        <v>3</v>
      </c>
      <c r="B7" s="16" t="s">
        <v>13</v>
      </c>
      <c r="C7" s="17">
        <f>4505897.99/10000</f>
        <v>450.589799</v>
      </c>
      <c r="D7" s="17">
        <f>4443199.84/10000</f>
        <v>444.319984</v>
      </c>
      <c r="E7" s="18">
        <f t="shared" si="0"/>
        <v>-6.26981500000005</v>
      </c>
      <c r="F7" s="19">
        <f t="shared" si="1"/>
        <v>-0.01</v>
      </c>
    </row>
    <row r="8" s="1" customFormat="1" ht="25" customHeight="1" spans="1:6">
      <c r="A8" s="15">
        <v>4</v>
      </c>
      <c r="B8" s="16" t="s">
        <v>14</v>
      </c>
      <c r="C8" s="17">
        <f>5651756.61/10000</f>
        <v>565.175661</v>
      </c>
      <c r="D8" s="17">
        <f>5598790.49/10000</f>
        <v>559.879049</v>
      </c>
      <c r="E8" s="18">
        <f t="shared" si="0"/>
        <v>-5.29661199999998</v>
      </c>
      <c r="F8" s="19">
        <f t="shared" si="1"/>
        <v>-0.01</v>
      </c>
    </row>
    <row r="9" s="2" customFormat="1" ht="25" customHeight="1" spans="1:246">
      <c r="A9" s="20" t="s">
        <v>15</v>
      </c>
      <c r="B9" s="21" t="s">
        <v>16</v>
      </c>
      <c r="C9" s="22">
        <f>SUM(C10:C12,C17,C22,C23,C24,C25)</f>
        <v>178.77</v>
      </c>
      <c r="D9" s="22">
        <f>SUM(D10:D12,D17,D22,D23,D24,D25,D26)</f>
        <v>172.96</v>
      </c>
      <c r="E9" s="13">
        <f t="shared" si="0"/>
        <v>-5.81000000000003</v>
      </c>
      <c r="F9" s="14">
        <f>ROUND(E9/C9,4)</f>
        <v>-0.0325</v>
      </c>
      <c r="ID9" s="34"/>
      <c r="IE9" s="34"/>
      <c r="IF9" s="34"/>
      <c r="IG9" s="34"/>
      <c r="IH9" s="34"/>
      <c r="II9" s="34"/>
      <c r="IJ9" s="34"/>
      <c r="IK9" s="34"/>
      <c r="IL9" s="34"/>
    </row>
    <row r="10" s="1" customFormat="1" ht="25" customHeight="1" spans="1:6">
      <c r="A10" s="15">
        <v>1</v>
      </c>
      <c r="B10" s="23" t="s">
        <v>17</v>
      </c>
      <c r="C10" s="24">
        <v>50</v>
      </c>
      <c r="D10" s="24">
        <v>50</v>
      </c>
      <c r="E10" s="18">
        <f t="shared" si="0"/>
        <v>0</v>
      </c>
      <c r="F10" s="19">
        <f t="shared" ref="F10:F15" si="2">ROUND(E10/C10,2)</f>
        <v>0</v>
      </c>
    </row>
    <row r="11" s="1" customFormat="1" ht="25" customHeight="1" spans="1:6">
      <c r="A11" s="15">
        <v>2</v>
      </c>
      <c r="B11" s="23" t="s">
        <v>18</v>
      </c>
      <c r="C11" s="24">
        <v>3.39</v>
      </c>
      <c r="D11" s="24">
        <v>3.36</v>
      </c>
      <c r="E11" s="18">
        <f t="shared" si="0"/>
        <v>-0.0300000000000002</v>
      </c>
      <c r="F11" s="19">
        <f t="shared" si="2"/>
        <v>-0.01</v>
      </c>
    </row>
    <row r="12" s="1" customFormat="1" ht="25" customHeight="1" spans="1:6">
      <c r="A12" s="15">
        <v>3</v>
      </c>
      <c r="B12" s="23" t="s">
        <v>19</v>
      </c>
      <c r="C12" s="24">
        <f>+C13+C14+C15</f>
        <v>14.15</v>
      </c>
      <c r="D12" s="24">
        <v>9.85</v>
      </c>
      <c r="E12" s="18">
        <f t="shared" si="0"/>
        <v>-4.3</v>
      </c>
      <c r="F12" s="19">
        <f t="shared" si="2"/>
        <v>-0.3</v>
      </c>
    </row>
    <row r="13" s="1" customFormat="1" ht="25" customHeight="1" spans="1:6">
      <c r="A13" s="25">
        <v>3.1</v>
      </c>
      <c r="B13" s="26" t="s">
        <v>20</v>
      </c>
      <c r="C13" s="24">
        <v>0.77</v>
      </c>
      <c r="D13" s="24">
        <v>0</v>
      </c>
      <c r="E13" s="18">
        <f t="shared" si="0"/>
        <v>-0.77</v>
      </c>
      <c r="F13" s="19">
        <f t="shared" si="2"/>
        <v>-1</v>
      </c>
    </row>
    <row r="14" s="1" customFormat="1" ht="25" customHeight="1" spans="1:6">
      <c r="A14" s="25">
        <v>3.2</v>
      </c>
      <c r="B14" s="26" t="s">
        <v>21</v>
      </c>
      <c r="C14" s="24">
        <v>9.62</v>
      </c>
      <c r="D14" s="24">
        <v>0</v>
      </c>
      <c r="E14" s="18">
        <f t="shared" si="0"/>
        <v>-9.62</v>
      </c>
      <c r="F14" s="19">
        <f t="shared" si="2"/>
        <v>-1</v>
      </c>
    </row>
    <row r="15" s="1" customFormat="1" ht="25" customHeight="1" spans="1:6">
      <c r="A15" s="25">
        <v>3.3</v>
      </c>
      <c r="B15" s="26" t="s">
        <v>22</v>
      </c>
      <c r="C15" s="24">
        <v>3.76</v>
      </c>
      <c r="D15" s="24">
        <v>6.69</v>
      </c>
      <c r="E15" s="18">
        <f t="shared" si="0"/>
        <v>2.93</v>
      </c>
      <c r="F15" s="19">
        <f t="shared" si="2"/>
        <v>0.78</v>
      </c>
    </row>
    <row r="16" s="1" customFormat="1" ht="25" customHeight="1" spans="1:6">
      <c r="A16" s="25" t="s">
        <v>23</v>
      </c>
      <c r="B16" s="27" t="s">
        <v>24</v>
      </c>
      <c r="C16" s="24">
        <v>0</v>
      </c>
      <c r="D16" s="24">
        <v>3.16</v>
      </c>
      <c r="E16" s="18">
        <f t="shared" si="0"/>
        <v>3.16</v>
      </c>
      <c r="F16" s="19">
        <v>1</v>
      </c>
    </row>
    <row r="17" s="1" customFormat="1" ht="25" customHeight="1" spans="1:6">
      <c r="A17" s="25" t="s">
        <v>25</v>
      </c>
      <c r="B17" s="26" t="s">
        <v>26</v>
      </c>
      <c r="C17" s="24">
        <f>+C20+C21</f>
        <v>11.84</v>
      </c>
      <c r="D17" s="24">
        <v>14.08</v>
      </c>
      <c r="E17" s="18">
        <f t="shared" si="0"/>
        <v>2.24</v>
      </c>
      <c r="F17" s="19">
        <f t="shared" ref="F17:F25" si="3">ROUND(E17/C17,2)</f>
        <v>0.19</v>
      </c>
    </row>
    <row r="18" s="1" customFormat="1" ht="25" customHeight="1" spans="1:6">
      <c r="A18" s="25" t="s">
        <v>27</v>
      </c>
      <c r="B18" s="26" t="s">
        <v>28</v>
      </c>
      <c r="C18" s="24">
        <v>0</v>
      </c>
      <c r="D18" s="24">
        <v>0</v>
      </c>
      <c r="E18" s="18">
        <f t="shared" si="0"/>
        <v>0</v>
      </c>
      <c r="F18" s="19">
        <v>0</v>
      </c>
    </row>
    <row r="19" s="1" customFormat="1" ht="25" customHeight="1" spans="1:6">
      <c r="A19" s="25" t="s">
        <v>29</v>
      </c>
      <c r="B19" s="26" t="s">
        <v>30</v>
      </c>
      <c r="C19" s="24">
        <v>0</v>
      </c>
      <c r="D19" s="24">
        <v>0</v>
      </c>
      <c r="E19" s="18">
        <f t="shared" si="0"/>
        <v>0</v>
      </c>
      <c r="F19" s="19">
        <v>0</v>
      </c>
    </row>
    <row r="20" s="1" customFormat="1" ht="25" customHeight="1" spans="1:6">
      <c r="A20" s="25" t="s">
        <v>31</v>
      </c>
      <c r="B20" s="26" t="s">
        <v>32</v>
      </c>
      <c r="C20" s="24">
        <v>6.39</v>
      </c>
      <c r="D20" s="24">
        <v>5.41</v>
      </c>
      <c r="E20" s="18">
        <f t="shared" si="0"/>
        <v>-0.98</v>
      </c>
      <c r="F20" s="19">
        <f t="shared" si="3"/>
        <v>-0.15</v>
      </c>
    </row>
    <row r="21" s="1" customFormat="1" ht="25" customHeight="1" spans="1:6">
      <c r="A21" s="25" t="s">
        <v>33</v>
      </c>
      <c r="B21" s="26" t="s">
        <v>34</v>
      </c>
      <c r="C21" s="24">
        <v>5.45</v>
      </c>
      <c r="D21" s="24">
        <v>8.67</v>
      </c>
      <c r="E21" s="18">
        <f t="shared" si="0"/>
        <v>3.22</v>
      </c>
      <c r="F21" s="19">
        <f t="shared" si="3"/>
        <v>0.59</v>
      </c>
    </row>
    <row r="22" s="1" customFormat="1" ht="25" customHeight="1" spans="1:6">
      <c r="A22" s="25" t="s">
        <v>35</v>
      </c>
      <c r="B22" s="26" t="s">
        <v>36</v>
      </c>
      <c r="C22" s="24">
        <v>51.18</v>
      </c>
      <c r="D22" s="24">
        <v>35.8</v>
      </c>
      <c r="E22" s="18">
        <f t="shared" si="0"/>
        <v>-15.38</v>
      </c>
      <c r="F22" s="19">
        <f t="shared" si="3"/>
        <v>-0.3</v>
      </c>
    </row>
    <row r="23" s="1" customFormat="1" ht="25" customHeight="1" spans="1:6">
      <c r="A23" s="25" t="s">
        <v>37</v>
      </c>
      <c r="B23" s="26" t="s">
        <v>38</v>
      </c>
      <c r="C23" s="24">
        <v>33.18</v>
      </c>
      <c r="D23" s="24">
        <v>35.72</v>
      </c>
      <c r="E23" s="18">
        <f t="shared" si="0"/>
        <v>2.54</v>
      </c>
      <c r="F23" s="19">
        <f t="shared" si="3"/>
        <v>0.08</v>
      </c>
    </row>
    <row r="24" s="1" customFormat="1" ht="25" customHeight="1" spans="1:6">
      <c r="A24" s="25" t="s">
        <v>39</v>
      </c>
      <c r="B24" s="26" t="s">
        <v>40</v>
      </c>
      <c r="C24" s="24">
        <v>9.39</v>
      </c>
      <c r="D24" s="24">
        <v>9.29</v>
      </c>
      <c r="E24" s="18">
        <f t="shared" si="0"/>
        <v>-0.100000000000001</v>
      </c>
      <c r="F24" s="19">
        <f t="shared" si="3"/>
        <v>-0.01</v>
      </c>
    </row>
    <row r="25" s="1" customFormat="1" ht="25" customHeight="1" spans="1:6">
      <c r="A25" s="25" t="s">
        <v>41</v>
      </c>
      <c r="B25" s="26" t="s">
        <v>42</v>
      </c>
      <c r="C25" s="24">
        <v>5.64</v>
      </c>
      <c r="D25" s="24">
        <v>5.57</v>
      </c>
      <c r="E25" s="18">
        <f t="shared" si="0"/>
        <v>-0.0699999999999994</v>
      </c>
      <c r="F25" s="19">
        <f t="shared" si="3"/>
        <v>-0.01</v>
      </c>
    </row>
    <row r="26" s="1" customFormat="1" ht="25" customHeight="1" spans="1:6">
      <c r="A26" s="25" t="s">
        <v>43</v>
      </c>
      <c r="B26" s="23" t="s">
        <v>44</v>
      </c>
      <c r="C26" s="24">
        <v>0</v>
      </c>
      <c r="D26" s="24">
        <v>9.29</v>
      </c>
      <c r="E26" s="18">
        <f t="shared" si="0"/>
        <v>9.29</v>
      </c>
      <c r="F26" s="19">
        <v>1</v>
      </c>
    </row>
    <row r="27" s="2" customFormat="1" ht="25" customHeight="1" spans="1:246">
      <c r="A27" s="20" t="s">
        <v>45</v>
      </c>
      <c r="B27" s="28" t="s">
        <v>46</v>
      </c>
      <c r="C27" s="13">
        <f>SUM(C28)</f>
        <v>61.72</v>
      </c>
      <c r="D27" s="13">
        <f>SUM(D28)</f>
        <v>60.91</v>
      </c>
      <c r="E27" s="13">
        <f>SUM(E28)</f>
        <v>-0.810000000000002</v>
      </c>
      <c r="F27" s="14">
        <f>ROUND(E27/C27,4)</f>
        <v>-0.0131</v>
      </c>
      <c r="ID27" s="34"/>
      <c r="IE27" s="34"/>
      <c r="IF27" s="34"/>
      <c r="IG27" s="34"/>
      <c r="IH27" s="34"/>
      <c r="II27" s="34"/>
      <c r="IJ27" s="34"/>
      <c r="IK27" s="34"/>
      <c r="IL27" s="34"/>
    </row>
    <row r="28" s="1" customFormat="1" ht="25" customHeight="1" spans="1:6">
      <c r="A28" s="15">
        <v>1</v>
      </c>
      <c r="B28" s="23" t="s">
        <v>47</v>
      </c>
      <c r="C28" s="29">
        <v>61.72</v>
      </c>
      <c r="D28" s="30">
        <v>60.91</v>
      </c>
      <c r="E28" s="18">
        <f>D28-C28</f>
        <v>-0.810000000000002</v>
      </c>
      <c r="F28" s="19">
        <f>E28/C28</f>
        <v>-0.0131237848347376</v>
      </c>
    </row>
    <row r="29" s="2" customFormat="1" ht="25" customHeight="1" spans="1:246">
      <c r="A29" s="20" t="s">
        <v>48</v>
      </c>
      <c r="B29" s="31" t="s">
        <v>49</v>
      </c>
      <c r="C29" s="32">
        <f>C4+C9+C27</f>
        <v>2118.961992</v>
      </c>
      <c r="D29" s="32">
        <f>D4+D9+D27</f>
        <v>2091.23009</v>
      </c>
      <c r="E29" s="32">
        <f>E4+E9+E27</f>
        <v>-27.7319020000001</v>
      </c>
      <c r="F29" s="14">
        <f>ROUND(E29/C29,4)</f>
        <v>-0.0131</v>
      </c>
      <c r="ID29" s="34"/>
      <c r="IE29" s="34"/>
      <c r="IF29" s="34"/>
      <c r="IG29" s="34"/>
      <c r="IH29" s="34"/>
      <c r="II29" s="34"/>
      <c r="IJ29" s="34"/>
      <c r="IK29" s="34"/>
      <c r="IL29" s="34"/>
    </row>
  </sheetData>
  <mergeCells count="2">
    <mergeCell ref="A1:F1"/>
    <mergeCell ref="A2:C2"/>
  </mergeCells>
  <printOptions horizontalCentered="1"/>
  <pageMargins left="0.751388888888889" right="0.751388888888889" top="1" bottom="1" header="0.511805555555556" footer="0.511805555555556"/>
  <pageSetup paperSize="9" scale="94" orientation="portrait" horizontalDpi="600"/>
  <headerFooter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概算对比表正式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LY001</dc:creator>
  <cp:lastModifiedBy>Administrator</cp:lastModifiedBy>
  <dcterms:created xsi:type="dcterms:W3CDTF">2022-07-12T02:50:00Z</dcterms:created>
  <dcterms:modified xsi:type="dcterms:W3CDTF">2022-07-14T02:35:55Z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1F01D8DB58A4469BA7E65A90A7180D80</vt:lpwstr>
  </property>
  <property fmtid="{D5CDD505-2E9C-101B-9397-08002B2CF9AE}" pid="3" name="KSOProductBuildVer">
    <vt:lpwstr>2052-11.1.0.11830</vt:lpwstr>
  </property>
</Properties>
</file>